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autoCompressPictures="0"/>
  <bookViews>
    <workbookView xWindow="-15" yWindow="6090" windowWidth="28830" windowHeight="6135"/>
  </bookViews>
  <sheets>
    <sheet name="Calendario" sheetId="14" r:id="rId1"/>
    <sheet name="Campeonatos de Cantabria" sheetId="30" r:id="rId2"/>
    <sheet name="Optimist" sheetId="29" r:id="rId3"/>
    <sheet name="RS Feva" sheetId="17" r:id="rId4"/>
    <sheet name="ILCA 4" sheetId="21" r:id="rId5"/>
    <sheet name="ILCA 6" sheetId="22" r:id="rId6"/>
    <sheet name="29er" sheetId="23" r:id="rId7"/>
    <sheet name="420" sheetId="24" r:id="rId8"/>
    <sheet name="Vaurien" sheetId="25" r:id="rId9"/>
    <sheet name="Snipe" sheetId="26" r:id="rId10"/>
    <sheet name="J80" sheetId="27" r:id="rId11"/>
    <sheet name="Cruceros" sheetId="28" r:id="rId12"/>
  </sheets>
  <definedNames>
    <definedName name="_xlnm.Print_Area" localSheetId="0">Calendario!$B$91:$H$186</definedName>
    <definedName name="Calendario10Año" localSheetId="1">Calendario!$B$277</definedName>
    <definedName name="Calendario10Año" localSheetId="2">Calendario!$B$277</definedName>
    <definedName name="Calendario10Año">Calendario!$B$277</definedName>
    <definedName name="Calendario10Mes" localSheetId="1">Calendario!$C$277</definedName>
    <definedName name="Calendario10Mes" localSheetId="2">Calendario!$C$277</definedName>
    <definedName name="Calendario10Mes">Calendario!$C$277</definedName>
    <definedName name="Calendario10MesOpción" localSheetId="1">MATCH('Campeonatos de Cantabria'!Calendario10Mes,'Campeonatos de Cantabria'!Meses,0)</definedName>
    <definedName name="Calendario10MesOpción" localSheetId="2">MATCH(Optimist!Calendario10Mes,Optimist!Meses,0)</definedName>
    <definedName name="Calendario10MesOpción">MATCH(Calendario10Mes,Meses,0)</definedName>
    <definedName name="Calendario11Año" localSheetId="1">Calendario!$B$307</definedName>
    <definedName name="Calendario11Año" localSheetId="2">Calendario!$B$307</definedName>
    <definedName name="Calendario11Año">Calendario!$B$307</definedName>
    <definedName name="Calendario11Mes" localSheetId="1">Calendario!$C$307</definedName>
    <definedName name="Calendario11Mes" localSheetId="2">Calendario!$C$307</definedName>
    <definedName name="Calendario11Mes">Calendario!$C$307</definedName>
    <definedName name="Calendario11MesOpción" localSheetId="1">MATCH('Campeonatos de Cantabria'!Calendario11Mes,'Campeonatos de Cantabria'!Meses,0)</definedName>
    <definedName name="Calendario11MesOpción" localSheetId="2">MATCH(Optimist!Calendario11Mes,Optimist!Meses,0)</definedName>
    <definedName name="Calendario11MesOpción">MATCH(Calendario11Mes,Meses,0)</definedName>
    <definedName name="Calendario12Año" localSheetId="1">Calendario!$B$337</definedName>
    <definedName name="Calendario12Año" localSheetId="2">Calendario!$B$337</definedName>
    <definedName name="Calendario12Año">Calendario!$B$337</definedName>
    <definedName name="Calendario12Mes" localSheetId="1">Calendario!$C$337</definedName>
    <definedName name="Calendario12Mes" localSheetId="2">Calendario!$C$337</definedName>
    <definedName name="Calendario12Mes">Calendario!$C$337</definedName>
    <definedName name="Calendario12MesOpción" localSheetId="1">MATCH('Campeonatos de Cantabria'!Calendario12Mes,'Campeonatos de Cantabria'!Meses,0)</definedName>
    <definedName name="Calendario12MesOpción" localSheetId="2">MATCH(Optimist!Calendario12Mes,Optimist!Meses,0)</definedName>
    <definedName name="Calendario12MesOpción">MATCH(Calendario12Mes,Meses,0)</definedName>
    <definedName name="Calendario1Año" localSheetId="1">Calendario!$B$1</definedName>
    <definedName name="Calendario1Año" localSheetId="2">Calendario!$B$1</definedName>
    <definedName name="Calendario1Año">Calendario!$B$1</definedName>
    <definedName name="Calendario1Mes" localSheetId="1">Calendario!$C$1</definedName>
    <definedName name="Calendario1Mes" localSheetId="2">Calendario!$C$1</definedName>
    <definedName name="Calendario1Mes">Calendario!$C$1</definedName>
    <definedName name="Calendario1MesOpción" localSheetId="1">MATCH('Campeonatos de Cantabria'!Calendario1Mes,'Campeonatos de Cantabria'!Meses,0)</definedName>
    <definedName name="Calendario1MesOpción" localSheetId="2">MATCH(Optimist!Calendario1Mes,Optimist!Meses,0)</definedName>
    <definedName name="Calendario1MesOpción">MATCH(Calendario1Mes,Meses,0)</definedName>
    <definedName name="Calendario2Año" localSheetId="1">Calendario!$B$31</definedName>
    <definedName name="Calendario2Año" localSheetId="2">Calendario!$B$31</definedName>
    <definedName name="Calendario2Año">Calendario!$B$31</definedName>
    <definedName name="Calendario2Mes" localSheetId="1">Calendario!$C$31</definedName>
    <definedName name="Calendario2Mes" localSheetId="2">Calendario!$C$31</definedName>
    <definedName name="Calendario2Mes">Calendario!$C$31</definedName>
    <definedName name="Calendario2MesOpción" localSheetId="1">MATCH('Campeonatos de Cantabria'!Calendario2Mes,'Campeonatos de Cantabria'!Meses,0)</definedName>
    <definedName name="Calendario2MesOpción" localSheetId="2">MATCH(Optimist!Calendario2Mes,Optimist!Meses,0)</definedName>
    <definedName name="Calendario2MesOpción">MATCH(Calendario2Mes,Meses,0)</definedName>
    <definedName name="Calendario3Año" localSheetId="1">Calendario!$B$61</definedName>
    <definedName name="Calendario3Año" localSheetId="2">Calendario!$B$61</definedName>
    <definedName name="Calendario3Año">Calendario!$B$61</definedName>
    <definedName name="Calendario3Mes" localSheetId="1">Calendario!$C$61</definedName>
    <definedName name="Calendario3Mes" localSheetId="2">Calendario!$C$61</definedName>
    <definedName name="Calendario3Mes">Calendario!$C$61</definedName>
    <definedName name="Calendario3MesOpción" localSheetId="1">MATCH('Campeonatos de Cantabria'!Calendario3Mes,'Campeonatos de Cantabria'!Meses,0)</definedName>
    <definedName name="Calendario3MesOpción" localSheetId="2">MATCH(Optimist!Calendario3Mes,Optimist!Meses,0)</definedName>
    <definedName name="Calendario3MesOpción">MATCH(Calendario3Mes,Meses,0)</definedName>
    <definedName name="Calendario4Año" localSheetId="1">Calendario!$B$91</definedName>
    <definedName name="Calendario4Año" localSheetId="2">Calendario!$B$91</definedName>
    <definedName name="Calendario4Año">Calendario!$B$91</definedName>
    <definedName name="Calendario4Mes" localSheetId="1">Calendario!$C$91</definedName>
    <definedName name="Calendario4Mes" localSheetId="2">Calendario!$C$91</definedName>
    <definedName name="Calendario4Mes">Calendario!$C$91</definedName>
    <definedName name="Calendario4MesOpción" localSheetId="1">MATCH('Campeonatos de Cantabria'!Calendario4Mes,'Campeonatos de Cantabria'!Meses,0)</definedName>
    <definedName name="Calendario4MesOpción" localSheetId="2">MATCH(Optimist!Calendario4Mes,Optimist!Meses,0)</definedName>
    <definedName name="Calendario4MesOpción">MATCH(Calendario4Mes,Meses,0)</definedName>
    <definedName name="Calendario5Año" localSheetId="1">Calendario!$B$122</definedName>
    <definedName name="Calendario5Año" localSheetId="2">Calendario!$B$122</definedName>
    <definedName name="Calendario5Año">Calendario!$B$122</definedName>
    <definedName name="Calendario5Mes" localSheetId="1">Calendario!$C$122</definedName>
    <definedName name="Calendario5Mes" localSheetId="2">Calendario!$C$122</definedName>
    <definedName name="Calendario5Mes">Calendario!$C$122</definedName>
    <definedName name="Calendario5MesOpción" localSheetId="1">MATCH('Campeonatos de Cantabria'!Calendario5Mes,'Campeonatos de Cantabria'!Meses,0)</definedName>
    <definedName name="Calendario5MesOpción" localSheetId="2">MATCH(Optimist!Calendario5Mes,Optimist!Meses,0)</definedName>
    <definedName name="Calendario5MesOpción">MATCH(Calendario5Mes,Meses,0)</definedName>
    <definedName name="Calendario6Año" localSheetId="1">Calendario!$B$154</definedName>
    <definedName name="Calendario6Año" localSheetId="2">Calendario!$B$154</definedName>
    <definedName name="Calendario6Año">Calendario!$B$154</definedName>
    <definedName name="Calendario6Mes" localSheetId="1">Calendario!$C$154</definedName>
    <definedName name="Calendario6Mes" localSheetId="2">Calendario!$C$154</definedName>
    <definedName name="Calendario6Mes">Calendario!$C$154</definedName>
    <definedName name="Calendario6MesOpción" localSheetId="1">MATCH('Campeonatos de Cantabria'!Calendario6Mes,'Campeonatos de Cantabria'!Meses,0)</definedName>
    <definedName name="Calendario6MesOpción" localSheetId="2">MATCH(Optimist!Calendario6Mes,Optimist!Meses,0)</definedName>
    <definedName name="Calendario6MesOpción">MATCH(Calendario6Mes,Meses,0)</definedName>
    <definedName name="Calendario7Año" localSheetId="1">Calendario!$B$187</definedName>
    <definedName name="Calendario7Año" localSheetId="2">Calendario!$B$187</definedName>
    <definedName name="Calendario7Año">Calendario!$B$187</definedName>
    <definedName name="Calendario7Mes" localSheetId="1">Calendario!$C$187</definedName>
    <definedName name="Calendario7Mes" localSheetId="2">Calendario!$C$187</definedName>
    <definedName name="Calendario7Mes">Calendario!$C$187</definedName>
    <definedName name="Calendario7MesOpción" localSheetId="1">MATCH('Campeonatos de Cantabria'!Calendario7Mes,'Campeonatos de Cantabria'!Meses,0)</definedName>
    <definedName name="Calendario7MesOpción" localSheetId="2">MATCH(Optimist!Calendario7Mes,Optimist!Meses,0)</definedName>
    <definedName name="Calendario7MesOpción">MATCH(Calendario7Mes,Meses,0)</definedName>
    <definedName name="Calendario8Año" localSheetId="1">Calendario!$B$217</definedName>
    <definedName name="Calendario8Año" localSheetId="2">Calendario!$B$217</definedName>
    <definedName name="Calendario8Año">Calendario!$B$217</definedName>
    <definedName name="Calendario8Mes" localSheetId="1">Calendario!$C$217</definedName>
    <definedName name="Calendario8Mes" localSheetId="2">Calendario!$C$217</definedName>
    <definedName name="Calendario8Mes">Calendario!$C$217</definedName>
    <definedName name="Calendario8MesOpción" localSheetId="1">MATCH('Campeonatos de Cantabria'!Calendario8Mes,'Campeonatos de Cantabria'!Meses,0)</definedName>
    <definedName name="Calendario8MesOpción" localSheetId="2">MATCH(Optimist!Calendario8Mes,Optimist!Meses,0)</definedName>
    <definedName name="Calendario8MesOpción">MATCH(Calendario8Mes,Meses,0)</definedName>
    <definedName name="Calendario9Año" localSheetId="1">Calendario!$B$247</definedName>
    <definedName name="Calendario9Año" localSheetId="2">Calendario!$B$247</definedName>
    <definedName name="Calendario9Año">Calendario!$B$247</definedName>
    <definedName name="Calendario9Mes" localSheetId="1">Calendario!$C$247</definedName>
    <definedName name="Calendario9Mes" localSheetId="2">Calendario!$C$247</definedName>
    <definedName name="Calendario9Mes">Calendario!$C$247</definedName>
    <definedName name="Calendario9MesOpción" localSheetId="1">MATCH('Campeonatos de Cantabria'!Calendario9Mes,'Campeonatos de Cantabria'!Meses,0)</definedName>
    <definedName name="Calendario9MesOpción" localSheetId="2">MATCH(Optimist!Calendario9Mes,Optimist!Meses,0)</definedName>
    <definedName name="Calendario9MesOpción">MATCH(Calendario9Mes,Meses,0)</definedName>
    <definedName name="DíaDeLaSemanaOpción" localSheetId="1">MATCH('Campeonatos de Cantabria'!InicioDeSemana,'Campeonatos de Cantabria'!DíasDeLaSemana,0)+10</definedName>
    <definedName name="DíaDeLaSemanaOpción" localSheetId="2">MATCH(Optimist!InicioDeSemana,Optimist!DíasDeLaSemana,0)+10</definedName>
    <definedName name="DíaDeLaSemanaOpción">MATCH(InicioDeSemana,DíasDeLaSemana,0)+10</definedName>
    <definedName name="Días" localSheetId="1">{0,1,2,3,4,5,6}</definedName>
    <definedName name="Días" localSheetId="2">{0,1,2,3,4,5,6}</definedName>
    <definedName name="Días">{0,1,2,3,4,5,6}</definedName>
    <definedName name="DíasDeLaSemana" localSheetId="1">{"LUNES","MARTES","MIÉRCOLES","JUEVES","VIERNES","SÁBADO","DOMINGO"}</definedName>
    <definedName name="DíasDeLaSemana" localSheetId="2">{"LUNES","MARTES","MIÉRCOLES","JUEVES","VIERNES","SÁBADO","DOMINGO"}</definedName>
    <definedName name="DíasDeLaSemana">{"LUNES","MARTES","MIÉRCOLES","JUEVES","VIERNES","SÁBADO","DOMINGO"}</definedName>
    <definedName name="InicioDeSemana" localSheetId="1">Calendario!$B$2</definedName>
    <definedName name="InicioDeSemana" localSheetId="2">Calendario!$B$2</definedName>
    <definedName name="InicioDeSemana">Calendario!$B$2</definedName>
    <definedName name="Meses" localSheetId="1">{"Enero","Febrero","Marzo","Abril","Mayo","Junio","Julio","Agosto","Septiembre","Octubre","Noviembre","Diciembre"}</definedName>
    <definedName name="Meses" localSheetId="2">{"Enero","Febrero","Marzo","Abril","Mayo","Junio","Julio","Agosto","Septiembre","Octubre","Noviembre","Diciembre"}</definedName>
    <definedName name="Meses">{"Enero","Febrero","Marzo","Abril","Mayo","Junio","Julio","Agosto","Septiembre","Octubre","Noviembre","Diciembre"}</definedName>
    <definedName name="ValorDeInicioDeSemana" localSheetId="1">IF('Campeonatos de Cantabria'!InicioDeSemana="LUNES",2,1)</definedName>
    <definedName name="ValorDeInicioDeSemana" localSheetId="2">IF(Optimist!InicioDeSemana="LUNES",2,1)</definedName>
    <definedName name="ValorDeInicioDeSemana">IF(InicioDeSemana="LUNES",2,1)</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31" i="14" l="1"/>
  <c r="B53" i="14" s="1" a="1"/>
  <c r="B28" i="14" a="1"/>
  <c r="B23" i="14" a="1"/>
  <c r="B18" i="14" a="1"/>
  <c r="B13" i="14" a="1"/>
  <c r="B8" i="14" a="1"/>
  <c r="B3" i="14" a="1"/>
  <c r="B53" i="14" l="1"/>
  <c r="C53" i="14"/>
  <c r="H53" i="14"/>
  <c r="D53" i="14"/>
  <c r="E53" i="14"/>
  <c r="F53" i="14"/>
  <c r="G53" i="14"/>
  <c r="B61" i="14"/>
  <c r="B58" i="14" a="1"/>
  <c r="B48" i="14" a="1"/>
  <c r="B43" i="14" a="1"/>
  <c r="B38" i="14" a="1"/>
  <c r="B33" i="14" a="1"/>
  <c r="H3" i="14"/>
  <c r="H2" i="14" s="1"/>
  <c r="G3" i="14"/>
  <c r="G2" i="14" s="1"/>
  <c r="F3" i="14"/>
  <c r="F2" i="14" s="1"/>
  <c r="E3" i="14"/>
  <c r="E2" i="14" s="1"/>
  <c r="D3" i="14"/>
  <c r="D2" i="14" s="1"/>
  <c r="C3" i="14"/>
  <c r="C2" i="14" s="1"/>
  <c r="B3" i="14"/>
  <c r="H8" i="14"/>
  <c r="G8" i="14"/>
  <c r="F8" i="14"/>
  <c r="E8" i="14"/>
  <c r="D8" i="14"/>
  <c r="C8" i="14"/>
  <c r="B8" i="14"/>
  <c r="H13" i="14"/>
  <c r="G13" i="14"/>
  <c r="F13" i="14"/>
  <c r="E13" i="14"/>
  <c r="D13" i="14"/>
  <c r="C13" i="14"/>
  <c r="B13" i="14"/>
  <c r="H18" i="14"/>
  <c r="G18" i="14"/>
  <c r="F18" i="14"/>
  <c r="E18" i="14"/>
  <c r="D18" i="14"/>
  <c r="C18" i="14"/>
  <c r="B18" i="14"/>
  <c r="H23" i="14"/>
  <c r="G23" i="14"/>
  <c r="F23" i="14"/>
  <c r="E23" i="14"/>
  <c r="D23" i="14"/>
  <c r="C23" i="14"/>
  <c r="B23" i="14"/>
  <c r="C28" i="14"/>
  <c r="B28" i="14"/>
  <c r="B91" i="14" l="1"/>
  <c r="B88" i="14" a="1"/>
  <c r="B83" i="14" a="1"/>
  <c r="B78" i="14" a="1"/>
  <c r="B73" i="14" a="1"/>
  <c r="B68" i="14" a="1"/>
  <c r="B63" i="14" a="1"/>
  <c r="H33" i="14"/>
  <c r="H32" i="14" s="1"/>
  <c r="G33" i="14"/>
  <c r="G32" i="14" s="1"/>
  <c r="F33" i="14"/>
  <c r="F32" i="14" s="1"/>
  <c r="E33" i="14"/>
  <c r="E32" i="14" s="1"/>
  <c r="D33" i="14"/>
  <c r="D32" i="14" s="1"/>
  <c r="C33" i="14"/>
  <c r="C32" i="14" s="1"/>
  <c r="B33" i="14"/>
  <c r="B32" i="14" s="1"/>
  <c r="H38" i="14"/>
  <c r="G38" i="14"/>
  <c r="F38" i="14"/>
  <c r="E38" i="14"/>
  <c r="D38" i="14"/>
  <c r="C38" i="14"/>
  <c r="B38" i="14"/>
  <c r="H43" i="14"/>
  <c r="G43" i="14"/>
  <c r="F43" i="14"/>
  <c r="E43" i="14"/>
  <c r="D43" i="14"/>
  <c r="C43" i="14"/>
  <c r="B43" i="14"/>
  <c r="H48" i="14"/>
  <c r="G48" i="14"/>
  <c r="F48" i="14"/>
  <c r="E48" i="14"/>
  <c r="D48" i="14"/>
  <c r="C48" i="14"/>
  <c r="B48" i="14"/>
  <c r="C58" i="14"/>
  <c r="B58" i="14"/>
  <c r="B122" i="14" l="1"/>
  <c r="B141" i="14" s="1" a="1"/>
  <c r="B114" i="14" a="1"/>
  <c r="B109" i="14" a="1"/>
  <c r="B104" i="14" a="1"/>
  <c r="B99" i="14" a="1"/>
  <c r="B93" i="14" a="1"/>
  <c r="H63" i="14"/>
  <c r="H62" i="14" s="1"/>
  <c r="G63" i="14"/>
  <c r="G62" i="14" s="1"/>
  <c r="F63" i="14"/>
  <c r="F62" i="14" s="1"/>
  <c r="E63" i="14"/>
  <c r="E62" i="14" s="1"/>
  <c r="D63" i="14"/>
  <c r="D62" i="14" s="1"/>
  <c r="C63" i="14"/>
  <c r="C62" i="14" s="1"/>
  <c r="B63" i="14"/>
  <c r="B62" i="14" s="1"/>
  <c r="H68" i="14"/>
  <c r="G68" i="14"/>
  <c r="F68" i="14"/>
  <c r="E68" i="14"/>
  <c r="D68" i="14"/>
  <c r="C68" i="14"/>
  <c r="B68" i="14"/>
  <c r="H73" i="14"/>
  <c r="G73" i="14"/>
  <c r="F73" i="14"/>
  <c r="E73" i="14"/>
  <c r="D73" i="14"/>
  <c r="C73" i="14"/>
  <c r="B73" i="14"/>
  <c r="H78" i="14"/>
  <c r="G78" i="14"/>
  <c r="F78" i="14"/>
  <c r="E78" i="14"/>
  <c r="D78" i="14"/>
  <c r="C78" i="14"/>
  <c r="B78" i="14"/>
  <c r="H83" i="14"/>
  <c r="G83" i="14"/>
  <c r="F83" i="14"/>
  <c r="E83" i="14"/>
  <c r="D83" i="14"/>
  <c r="C83" i="14"/>
  <c r="B83" i="14"/>
  <c r="C88" i="14"/>
  <c r="B88" i="14"/>
  <c r="E141" i="14" l="1"/>
  <c r="G141" i="14"/>
  <c r="H141" i="14"/>
  <c r="B141" i="14"/>
  <c r="C141" i="14"/>
  <c r="D141" i="14"/>
  <c r="F141" i="14"/>
  <c r="B154" i="14"/>
  <c r="B151" i="14" a="1"/>
  <c r="B146" i="14" a="1"/>
  <c r="B136" i="14" a="1"/>
  <c r="B129" i="14" a="1"/>
  <c r="B124" i="14" a="1"/>
  <c r="H93" i="14"/>
  <c r="H92" i="14" s="1"/>
  <c r="G93" i="14"/>
  <c r="G92" i="14" s="1"/>
  <c r="F93" i="14"/>
  <c r="F92" i="14" s="1"/>
  <c r="E93" i="14"/>
  <c r="E92" i="14" s="1"/>
  <c r="D93" i="14"/>
  <c r="D92" i="14" s="1"/>
  <c r="C93" i="14"/>
  <c r="C92" i="14" s="1"/>
  <c r="B93" i="14"/>
  <c r="B92" i="14" s="1"/>
  <c r="H99" i="14"/>
  <c r="G99" i="14"/>
  <c r="F99" i="14"/>
  <c r="E99" i="14"/>
  <c r="D99" i="14"/>
  <c r="C99" i="14"/>
  <c r="B99" i="14"/>
  <c r="H104" i="14"/>
  <c r="G104" i="14"/>
  <c r="F104" i="14"/>
  <c r="E104" i="14"/>
  <c r="D104" i="14"/>
  <c r="C104" i="14"/>
  <c r="B104" i="14"/>
  <c r="H109" i="14"/>
  <c r="G109" i="14"/>
  <c r="F109" i="14"/>
  <c r="E109" i="14"/>
  <c r="D109" i="14"/>
  <c r="C109" i="14"/>
  <c r="B109" i="14"/>
  <c r="H114" i="14"/>
  <c r="G114" i="14"/>
  <c r="F114" i="14"/>
  <c r="E114" i="14"/>
  <c r="D114" i="14"/>
  <c r="C114" i="14"/>
  <c r="B114" i="14"/>
  <c r="B187" i="14" l="1"/>
  <c r="B184" i="14" a="1"/>
  <c r="B179" i="14" a="1"/>
  <c r="B173" i="14" a="1"/>
  <c r="B167" i="14" a="1"/>
  <c r="B162" i="14" a="1"/>
  <c r="B156" i="14" a="1"/>
  <c r="H124" i="14"/>
  <c r="H123" i="14" s="1"/>
  <c r="G124" i="14"/>
  <c r="G123" i="14" s="1"/>
  <c r="F124" i="14"/>
  <c r="F123" i="14" s="1"/>
  <c r="E124" i="14"/>
  <c r="E123" i="14" s="1"/>
  <c r="D124" i="14"/>
  <c r="D123" i="14" s="1"/>
  <c r="C124" i="14"/>
  <c r="C123" i="14" s="1"/>
  <c r="B124" i="14"/>
  <c r="B123" i="14" s="1"/>
  <c r="H129" i="14"/>
  <c r="G129" i="14"/>
  <c r="F129" i="14"/>
  <c r="E129" i="14"/>
  <c r="D129" i="14"/>
  <c r="C129" i="14"/>
  <c r="B129" i="14"/>
  <c r="H136" i="14"/>
  <c r="G136" i="14"/>
  <c r="F136" i="14"/>
  <c r="E136" i="14"/>
  <c r="D136" i="14"/>
  <c r="C136" i="14"/>
  <c r="B136" i="14"/>
  <c r="H146" i="14"/>
  <c r="G146" i="14"/>
  <c r="F146" i="14"/>
  <c r="E146" i="14"/>
  <c r="D146" i="14"/>
  <c r="C146" i="14"/>
  <c r="B146" i="14"/>
  <c r="C151" i="14"/>
  <c r="B151" i="14"/>
  <c r="B217" i="14" l="1"/>
  <c r="B234" i="14" s="1" a="1"/>
  <c r="B214" i="14" a="1"/>
  <c r="B209" i="14" a="1"/>
  <c r="B204" i="14" a="1"/>
  <c r="B200" i="14" a="1"/>
  <c r="B195" i="14" a="1"/>
  <c r="B189" i="14" a="1"/>
  <c r="H156" i="14"/>
  <c r="H155" i="14" s="1"/>
  <c r="G156" i="14"/>
  <c r="G155" i="14" s="1"/>
  <c r="F156" i="14"/>
  <c r="F155" i="14" s="1"/>
  <c r="E156" i="14"/>
  <c r="E155" i="14" s="1"/>
  <c r="D156" i="14"/>
  <c r="D155" i="14" s="1"/>
  <c r="C156" i="14"/>
  <c r="C155" i="14" s="1"/>
  <c r="B156" i="14"/>
  <c r="B155" i="14" s="1"/>
  <c r="H162" i="14"/>
  <c r="G162" i="14"/>
  <c r="F162" i="14"/>
  <c r="E162" i="14"/>
  <c r="D162" i="14"/>
  <c r="C162" i="14"/>
  <c r="B162" i="14"/>
  <c r="H167" i="14"/>
  <c r="G167" i="14"/>
  <c r="F167" i="14"/>
  <c r="E167" i="14"/>
  <c r="D167" i="14"/>
  <c r="C167" i="14"/>
  <c r="B167" i="14"/>
  <c r="H173" i="14"/>
  <c r="G173" i="14"/>
  <c r="F173" i="14"/>
  <c r="E173" i="14"/>
  <c r="D173" i="14"/>
  <c r="C173" i="14"/>
  <c r="B173" i="14"/>
  <c r="H179" i="14"/>
  <c r="G179" i="14"/>
  <c r="F179" i="14"/>
  <c r="E179" i="14"/>
  <c r="D179" i="14"/>
  <c r="C179" i="14"/>
  <c r="B179" i="14"/>
  <c r="C184" i="14"/>
  <c r="B184" i="14"/>
  <c r="B234" i="14" l="1"/>
  <c r="E234" i="14"/>
  <c r="G234" i="14"/>
  <c r="D234" i="14"/>
  <c r="C234" i="14"/>
  <c r="H234" i="14"/>
  <c r="F234" i="14"/>
  <c r="B229" i="14" a="1"/>
  <c r="B247" i="14"/>
  <c r="B244" i="14" a="1"/>
  <c r="B239" i="14" a="1"/>
  <c r="B224" i="14" a="1"/>
  <c r="B219" i="14" a="1"/>
  <c r="H189" i="14"/>
  <c r="H188" i="14" s="1"/>
  <c r="G189" i="14"/>
  <c r="G188" i="14" s="1"/>
  <c r="F189" i="14"/>
  <c r="F188" i="14" s="1"/>
  <c r="E189" i="14"/>
  <c r="E188" i="14" s="1"/>
  <c r="D189" i="14"/>
  <c r="D188" i="14" s="1"/>
  <c r="C189" i="14"/>
  <c r="C188" i="14" s="1"/>
  <c r="B189" i="14"/>
  <c r="B188" i="14" s="1"/>
  <c r="H195" i="14"/>
  <c r="G195" i="14"/>
  <c r="F195" i="14"/>
  <c r="E195" i="14"/>
  <c r="D195" i="14"/>
  <c r="C195" i="14"/>
  <c r="B195" i="14"/>
  <c r="H200" i="14"/>
  <c r="G200" i="14"/>
  <c r="F200" i="14"/>
  <c r="E200" i="14"/>
  <c r="D200" i="14"/>
  <c r="C200" i="14"/>
  <c r="B200" i="14"/>
  <c r="H204" i="14"/>
  <c r="G204" i="14"/>
  <c r="F204" i="14"/>
  <c r="E204" i="14"/>
  <c r="D204" i="14"/>
  <c r="C204" i="14"/>
  <c r="B204" i="14"/>
  <c r="H209" i="14"/>
  <c r="G209" i="14"/>
  <c r="F209" i="14"/>
  <c r="E209" i="14"/>
  <c r="D209" i="14"/>
  <c r="C209" i="14"/>
  <c r="B209" i="14"/>
  <c r="C214" i="14"/>
  <c r="B214" i="14"/>
  <c r="B229" i="14" l="1"/>
  <c r="F229" i="14"/>
  <c r="D229" i="14"/>
  <c r="E229" i="14"/>
  <c r="H229" i="14"/>
  <c r="C229" i="14"/>
  <c r="G229" i="14"/>
  <c r="B277" i="14"/>
  <c r="B274" i="14" a="1"/>
  <c r="B269" i="14" a="1"/>
  <c r="B264" i="14" a="1"/>
  <c r="B259" i="14" a="1"/>
  <c r="B254" i="14" a="1"/>
  <c r="B249" i="14" a="1"/>
  <c r="H219" i="14"/>
  <c r="H218" i="14" s="1"/>
  <c r="G219" i="14"/>
  <c r="G218" i="14" s="1"/>
  <c r="F219" i="14"/>
  <c r="F218" i="14" s="1"/>
  <c r="E219" i="14"/>
  <c r="E218" i="14" s="1"/>
  <c r="D219" i="14"/>
  <c r="D218" i="14" s="1"/>
  <c r="C219" i="14"/>
  <c r="C218" i="14" s="1"/>
  <c r="B219" i="14"/>
  <c r="B218" i="14" s="1"/>
  <c r="H224" i="14"/>
  <c r="G224" i="14"/>
  <c r="F224" i="14"/>
  <c r="E224" i="14"/>
  <c r="D224" i="14"/>
  <c r="C224" i="14"/>
  <c r="B224" i="14"/>
  <c r="H239" i="14"/>
  <c r="G239" i="14"/>
  <c r="F239" i="14"/>
  <c r="E239" i="14"/>
  <c r="D239" i="14"/>
  <c r="C239" i="14"/>
  <c r="B239" i="14"/>
  <c r="C244" i="14"/>
  <c r="B244" i="14"/>
  <c r="B307" i="14" l="1"/>
  <c r="B304" i="14" a="1"/>
  <c r="B299" i="14" a="1"/>
  <c r="B294" i="14" a="1"/>
  <c r="B289" i="14" a="1"/>
  <c r="B284" i="14" a="1"/>
  <c r="B279" i="14" a="1"/>
  <c r="H249" i="14"/>
  <c r="H248" i="14" s="1"/>
  <c r="G249" i="14"/>
  <c r="G248" i="14" s="1"/>
  <c r="F249" i="14"/>
  <c r="F248" i="14" s="1"/>
  <c r="E249" i="14"/>
  <c r="E248" i="14" s="1"/>
  <c r="D249" i="14"/>
  <c r="D248" i="14" s="1"/>
  <c r="C249" i="14"/>
  <c r="C248" i="14" s="1"/>
  <c r="B249" i="14"/>
  <c r="B248" i="14" s="1"/>
  <c r="H254" i="14"/>
  <c r="G254" i="14"/>
  <c r="F254" i="14"/>
  <c r="E254" i="14"/>
  <c r="D254" i="14"/>
  <c r="C254" i="14"/>
  <c r="B254" i="14"/>
  <c r="H259" i="14"/>
  <c r="G259" i="14"/>
  <c r="F259" i="14"/>
  <c r="E259" i="14"/>
  <c r="D259" i="14"/>
  <c r="C259" i="14"/>
  <c r="B259" i="14"/>
  <c r="H264" i="14"/>
  <c r="G264" i="14"/>
  <c r="F264" i="14"/>
  <c r="E264" i="14"/>
  <c r="D264" i="14"/>
  <c r="C264" i="14"/>
  <c r="B264" i="14"/>
  <c r="H269" i="14"/>
  <c r="G269" i="14"/>
  <c r="F269" i="14"/>
  <c r="E269" i="14"/>
  <c r="D269" i="14"/>
  <c r="C269" i="14"/>
  <c r="B269" i="14"/>
  <c r="C274" i="14"/>
  <c r="B274" i="14"/>
  <c r="B337" i="14" l="1"/>
  <c r="B329" i="14" a="1"/>
  <c r="B324" i="14" a="1"/>
  <c r="B319" i="14" a="1"/>
  <c r="B314" i="14" a="1"/>
  <c r="B309" i="14" a="1"/>
  <c r="H279" i="14"/>
  <c r="H278" i="14" s="1"/>
  <c r="G279" i="14"/>
  <c r="G278" i="14" s="1"/>
  <c r="F279" i="14"/>
  <c r="F278" i="14" s="1"/>
  <c r="E279" i="14"/>
  <c r="E278" i="14" s="1"/>
  <c r="D279" i="14"/>
  <c r="D278" i="14" s="1"/>
  <c r="C279" i="14"/>
  <c r="C278" i="14" s="1"/>
  <c r="B279" i="14"/>
  <c r="B278" i="14" s="1"/>
  <c r="H284" i="14"/>
  <c r="G284" i="14"/>
  <c r="F284" i="14"/>
  <c r="E284" i="14"/>
  <c r="D284" i="14"/>
  <c r="C284" i="14"/>
  <c r="B284" i="14"/>
  <c r="H289" i="14"/>
  <c r="G289" i="14"/>
  <c r="F289" i="14"/>
  <c r="E289" i="14"/>
  <c r="D289" i="14"/>
  <c r="C289" i="14"/>
  <c r="B289" i="14"/>
  <c r="H294" i="14"/>
  <c r="G294" i="14"/>
  <c r="F294" i="14"/>
  <c r="E294" i="14"/>
  <c r="D294" i="14"/>
  <c r="C294" i="14"/>
  <c r="B294" i="14"/>
  <c r="H299" i="14"/>
  <c r="G299" i="14"/>
  <c r="F299" i="14"/>
  <c r="E299" i="14"/>
  <c r="D299" i="14"/>
  <c r="C299" i="14"/>
  <c r="B299" i="14"/>
  <c r="C304" i="14"/>
  <c r="B304" i="14"/>
  <c r="B364" i="14" l="1" a="1"/>
  <c r="B359" i="14" a="1"/>
  <c r="B354" i="14" a="1"/>
  <c r="B349" i="14" a="1"/>
  <c r="B344" i="14" a="1"/>
  <c r="B339" i="14" a="1"/>
  <c r="H309" i="14"/>
  <c r="H308" i="14" s="1"/>
  <c r="G309" i="14"/>
  <c r="G308" i="14" s="1"/>
  <c r="F309" i="14"/>
  <c r="F308" i="14" s="1"/>
  <c r="E309" i="14"/>
  <c r="E308" i="14" s="1"/>
  <c r="D309" i="14"/>
  <c r="D308" i="14" s="1"/>
  <c r="C309" i="14"/>
  <c r="C308" i="14" s="1"/>
  <c r="B309" i="14"/>
  <c r="B308" i="14" s="1"/>
  <c r="H314" i="14"/>
  <c r="G314" i="14"/>
  <c r="F314" i="14"/>
  <c r="E314" i="14"/>
  <c r="D314" i="14"/>
  <c r="C314" i="14"/>
  <c r="B314" i="14"/>
  <c r="H319" i="14"/>
  <c r="G319" i="14"/>
  <c r="F319" i="14"/>
  <c r="E319" i="14"/>
  <c r="D319" i="14"/>
  <c r="C319" i="14"/>
  <c r="B319" i="14"/>
  <c r="H324" i="14"/>
  <c r="G324" i="14"/>
  <c r="F324" i="14"/>
  <c r="E324" i="14"/>
  <c r="D324" i="14"/>
  <c r="C324" i="14"/>
  <c r="B324" i="14"/>
  <c r="H329" i="14"/>
  <c r="G329" i="14"/>
  <c r="F329" i="14"/>
  <c r="E329" i="14"/>
  <c r="D329" i="14"/>
  <c r="C329" i="14"/>
  <c r="B329" i="14"/>
  <c r="H339" i="14" l="1"/>
  <c r="H338" i="14" s="1"/>
  <c r="G339" i="14"/>
  <c r="G338" i="14" s="1"/>
  <c r="F339" i="14"/>
  <c r="F338" i="14" s="1"/>
  <c r="E339" i="14"/>
  <c r="E338" i="14" s="1"/>
  <c r="D339" i="14"/>
  <c r="D338" i="14" s="1"/>
  <c r="C339" i="14"/>
  <c r="C338" i="14" s="1"/>
  <c r="B339" i="14"/>
  <c r="B338" i="14" s="1"/>
  <c r="H344" i="14"/>
  <c r="G344" i="14"/>
  <c r="F344" i="14"/>
  <c r="E344" i="14"/>
  <c r="D344" i="14"/>
  <c r="C344" i="14"/>
  <c r="B344" i="14"/>
  <c r="H349" i="14"/>
  <c r="G349" i="14"/>
  <c r="F349" i="14"/>
  <c r="E349" i="14"/>
  <c r="D349" i="14"/>
  <c r="C349" i="14"/>
  <c r="B349" i="14"/>
  <c r="H354" i="14"/>
  <c r="G354" i="14"/>
  <c r="F354" i="14"/>
  <c r="E354" i="14"/>
  <c r="D354" i="14"/>
  <c r="C354" i="14"/>
  <c r="B354" i="14"/>
  <c r="H359" i="14"/>
  <c r="G359" i="14"/>
  <c r="F359" i="14"/>
  <c r="E359" i="14"/>
  <c r="D359" i="14"/>
  <c r="C359" i="14"/>
  <c r="B359" i="14"/>
  <c r="C364" i="14"/>
  <c r="B364" i="14"/>
</calcChain>
</file>

<file path=xl/sharedStrings.xml><?xml version="1.0" encoding="utf-8"?>
<sst xmlns="http://schemas.openxmlformats.org/spreadsheetml/2006/main" count="570" uniqueCount="268">
  <si>
    <t>LUNES</t>
  </si>
  <si>
    <t>Notas:</t>
  </si>
  <si>
    <t>enero</t>
  </si>
  <si>
    <t>junio</t>
  </si>
  <si>
    <t>febrero</t>
  </si>
  <si>
    <t>marzo</t>
  </si>
  <si>
    <t>abril</t>
  </si>
  <si>
    <t>mayo</t>
  </si>
  <si>
    <t>julio</t>
  </si>
  <si>
    <t>agosto</t>
  </si>
  <si>
    <t>septiembre</t>
  </si>
  <si>
    <t>octubre</t>
  </si>
  <si>
    <t>noviembre</t>
  </si>
  <si>
    <t>diciembre</t>
  </si>
  <si>
    <t xml:space="preserve">Notas: </t>
  </si>
  <si>
    <t>Fechas</t>
  </si>
  <si>
    <t>Club organizador</t>
  </si>
  <si>
    <t>Copa &amp; Campeonato ESP</t>
  </si>
  <si>
    <t>Regatas ránking</t>
  </si>
  <si>
    <t>Camp. CANT</t>
  </si>
  <si>
    <t>Regatas de Interés</t>
  </si>
  <si>
    <t>Mundial / europeo</t>
  </si>
  <si>
    <t>Regatas internacionales en España</t>
  </si>
  <si>
    <t>Copa / Campeonato España</t>
  </si>
  <si>
    <t>Campeonato de Cantabria</t>
  </si>
  <si>
    <t>Regata de interés</t>
  </si>
  <si>
    <t>Días NO lectivos colegios Cantabria</t>
  </si>
  <si>
    <t>Regata regional</t>
  </si>
  <si>
    <t>Circuitos de España de vela ligera</t>
  </si>
  <si>
    <t>Tecnificaciones equipo autonómico</t>
  </si>
  <si>
    <t>Tecnificaciones NO clasificados</t>
  </si>
  <si>
    <t>Clase</t>
  </si>
  <si>
    <t>Fecha</t>
  </si>
  <si>
    <t>Optimist</t>
  </si>
  <si>
    <t>Optimist x equipos</t>
  </si>
  <si>
    <t>RS Feva</t>
  </si>
  <si>
    <t>29er</t>
  </si>
  <si>
    <t>Vaurien</t>
  </si>
  <si>
    <t>Snipe</t>
  </si>
  <si>
    <t>J80</t>
  </si>
  <si>
    <t>Cruceros</t>
  </si>
  <si>
    <t>ILCA 4</t>
  </si>
  <si>
    <t>ILCA 6</t>
  </si>
  <si>
    <t>Camp. X equipos</t>
  </si>
  <si>
    <t>Lugar</t>
  </si>
  <si>
    <t>Tipo</t>
  </si>
  <si>
    <t>Observaciones</t>
  </si>
  <si>
    <t>Wingfoil</t>
  </si>
  <si>
    <t>C.NORTHWIND</t>
  </si>
  <si>
    <t>lugar</t>
  </si>
  <si>
    <t>Orzales</t>
  </si>
  <si>
    <t>Club organizador (provisional)</t>
  </si>
  <si>
    <t>03 al 07 de julio</t>
  </si>
  <si>
    <t>Campeonato de España J80</t>
  </si>
  <si>
    <t>R.C.N. Valencia</t>
  </si>
  <si>
    <t>Copa Castro</t>
  </si>
  <si>
    <t>Travesía del Carmen Crucero</t>
  </si>
  <si>
    <t>Cto. Vizcaya Cruceros (1ª)</t>
  </si>
  <si>
    <t>Cto. Vizcaya Cruceros (2ª)</t>
  </si>
  <si>
    <t>Costa Vasca-Cto. Vizcaya Cruceros (3ª)</t>
  </si>
  <si>
    <t>Cto. Euskadi solitario y A2 Crucero</t>
  </si>
  <si>
    <t>1-5 abril</t>
  </si>
  <si>
    <t>RCMA-RSC</t>
  </si>
  <si>
    <t>Cto. España OPT</t>
  </si>
  <si>
    <t>Getxo</t>
  </si>
  <si>
    <t>24-27 junio</t>
  </si>
  <si>
    <t>Cto. España Opt por equipos</t>
  </si>
  <si>
    <t>El Puerto Santamaría</t>
  </si>
  <si>
    <t>31 marzo-4 abril</t>
  </si>
  <si>
    <t>Las Palmas</t>
  </si>
  <si>
    <t>Cto. Esp</t>
  </si>
  <si>
    <t>30 marzo- 4 abril</t>
  </si>
  <si>
    <t>RCN Alicante</t>
  </si>
  <si>
    <t>Alicante</t>
  </si>
  <si>
    <t>Cto. España</t>
  </si>
  <si>
    <t>Cto. España 420 RCN Alicante</t>
  </si>
  <si>
    <t xml:space="preserve">Cto. España 29er RCN Gran Canaria </t>
  </si>
  <si>
    <t>Cto. España Optimist RCMA</t>
  </si>
  <si>
    <t>Cto. España ILCA 4 (Los Alcázares Murcia)</t>
  </si>
  <si>
    <t>4-8 febrero</t>
  </si>
  <si>
    <t>Los Alcázares</t>
  </si>
  <si>
    <t>FVRM</t>
  </si>
  <si>
    <t>Cto. España por equipos OPT (El Puerto de Santamaría)</t>
  </si>
  <si>
    <t>Cto. España Ilca 6 (CM Melilla)</t>
  </si>
  <si>
    <t>22-26 abril</t>
  </si>
  <si>
    <t>CM Melilla</t>
  </si>
  <si>
    <t>Melilla</t>
  </si>
  <si>
    <t>4-7 junio</t>
  </si>
  <si>
    <t>RCN Vigo</t>
  </si>
  <si>
    <t>Vigo</t>
  </si>
  <si>
    <t>Cto. Esp absoluto</t>
  </si>
  <si>
    <t>Cto Esp Snipe Vigo</t>
  </si>
  <si>
    <t>7-10 mayo</t>
  </si>
  <si>
    <t>Copa España OPT</t>
  </si>
  <si>
    <t>Copa España Optimist (Vigo)</t>
  </si>
  <si>
    <t xml:space="preserve">Copa España 420 Arenal </t>
  </si>
  <si>
    <t>Copa España Snipe (Los Nietos, Murcia)</t>
  </si>
  <si>
    <t>Copa España</t>
  </si>
  <si>
    <t>Murcia</t>
  </si>
  <si>
    <t>CN Los Nietos</t>
  </si>
  <si>
    <t>2-5 abril</t>
  </si>
  <si>
    <t>2026/2027</t>
  </si>
  <si>
    <t>5-8 diciembre</t>
  </si>
  <si>
    <t>Copa España ILCA 6</t>
  </si>
  <si>
    <t>El Puerto de Santamaria</t>
  </si>
  <si>
    <t>RCN Pollenca (Mallorca)</t>
  </si>
  <si>
    <t>29 oct-1 nov</t>
  </si>
  <si>
    <t>FAV</t>
  </si>
  <si>
    <t xml:space="preserve">Christmas Race </t>
  </si>
  <si>
    <t>Christmas race</t>
  </si>
  <si>
    <t>El Puerto de Sant</t>
  </si>
  <si>
    <t>CNP Sherry</t>
  </si>
  <si>
    <t>Optimist Excellence Cup</t>
  </si>
  <si>
    <t>1-4 ene</t>
  </si>
  <si>
    <t>29 ene-1 feb</t>
  </si>
  <si>
    <t>CN Torrevieja</t>
  </si>
  <si>
    <t>Torrevieja</t>
  </si>
  <si>
    <t>11-15 feb</t>
  </si>
  <si>
    <t>Palamós</t>
  </si>
  <si>
    <t>CV Palamós</t>
  </si>
  <si>
    <t>26 feb- 1 marz</t>
  </si>
  <si>
    <t>RCN Valencia</t>
  </si>
  <si>
    <t>Valencia</t>
  </si>
  <si>
    <t>Semana del Atlántigo Ciudad de Vigo</t>
  </si>
  <si>
    <t>Trofeo Ciudad de Palma</t>
  </si>
  <si>
    <t>4-8 dic</t>
  </si>
  <si>
    <t>Palma</t>
  </si>
  <si>
    <t>17-20 dic</t>
  </si>
  <si>
    <t>Trofeo AECIO</t>
  </si>
  <si>
    <t>25-28 jun</t>
  </si>
  <si>
    <t>Copa Esp Aguas interiores</t>
  </si>
  <si>
    <t>Madrid</t>
  </si>
  <si>
    <t>RCN Madrid</t>
  </si>
  <si>
    <t>Optiorange</t>
  </si>
  <si>
    <t>Optiorange Valencia</t>
  </si>
  <si>
    <t>Vuelta Cantabria a Vela</t>
  </si>
  <si>
    <t>RCNL</t>
  </si>
  <si>
    <t>Laredo</t>
  </si>
  <si>
    <t>14-16 agosto</t>
  </si>
  <si>
    <t>Vuelta Cantabria</t>
  </si>
  <si>
    <t>Regata APS</t>
  </si>
  <si>
    <t>100 Millas</t>
  </si>
  <si>
    <t>Travesía del Carmen</t>
  </si>
  <si>
    <t>4-5 julio</t>
  </si>
  <si>
    <t>Travesía Raecy</t>
  </si>
  <si>
    <t>pte</t>
  </si>
  <si>
    <t>Regata FAS</t>
  </si>
  <si>
    <t>Comentarios</t>
  </si>
  <si>
    <t>17-18 enero</t>
  </si>
  <si>
    <t>RCMS</t>
  </si>
  <si>
    <t>Santander</t>
  </si>
  <si>
    <t>13-14 junio</t>
  </si>
  <si>
    <t>Santoña</t>
  </si>
  <si>
    <t>24-25 octubre</t>
  </si>
  <si>
    <t>FALTA</t>
  </si>
  <si>
    <t>Copa Cantábrico Optimist (RCNL)</t>
  </si>
  <si>
    <t>Cto. Cantabria OPT por equipos (RCNL)</t>
  </si>
  <si>
    <t>Campeonato de Cantabria de Vaurien RCNL</t>
  </si>
  <si>
    <t>24-25</t>
  </si>
  <si>
    <t>13-14 jun</t>
  </si>
  <si>
    <t>Campeonato Cantabria por equ</t>
  </si>
  <si>
    <t>Trofeo RCNL Crucero</t>
  </si>
  <si>
    <t>Trofeo Imanoltxu cruceros RCNL</t>
  </si>
  <si>
    <t>Travesía Laredo-Castro (1ªetapa)</t>
  </si>
  <si>
    <t>Campeonato Cantabria Cruceros RCNL</t>
  </si>
  <si>
    <t>100 Millas Laredo</t>
  </si>
  <si>
    <t>Travesía RAECY RCNL</t>
  </si>
  <si>
    <t>10-12 julio</t>
  </si>
  <si>
    <t>18-19 julio</t>
  </si>
  <si>
    <t>Travesía Castro-Laredo (2ªetapa)</t>
  </si>
  <si>
    <t xml:space="preserve">XXXVII Trofeo RCMS Vela Ligera </t>
  </si>
  <si>
    <t>Trofeo RCMS-RCRS (Copa Gallo)</t>
  </si>
  <si>
    <t>Trofeo SRECD Velga Ligera RCMS</t>
  </si>
  <si>
    <t>Memorial Rafael Sanz Snipe RCMS</t>
  </si>
  <si>
    <t>Regata SAR Principe de Borbón Cruceros (RCMS)</t>
  </si>
  <si>
    <t>16-17 mayo</t>
  </si>
  <si>
    <t>POR CONFIRMAR</t>
  </si>
  <si>
    <t>Trofeo José L. Ugarte RCMA-RSC</t>
  </si>
  <si>
    <t>Copa Elena</t>
  </si>
  <si>
    <t>Hándicap El Carmen RCMS</t>
  </si>
  <si>
    <t>RCNCU</t>
  </si>
  <si>
    <t>Castro</t>
  </si>
  <si>
    <t>Trofeo Ciudad de Castro</t>
  </si>
  <si>
    <t>23-24 mayo Trofeo Ciudad de Castro</t>
  </si>
  <si>
    <t>Trofeo Presidenta Vela Ligera RCMS</t>
  </si>
  <si>
    <t>Trofeo Presidenta J80 y Crucero RCMS</t>
  </si>
  <si>
    <t>Mundialito J80 RCMS</t>
  </si>
  <si>
    <t>Regata de navidad escuela RCMS</t>
  </si>
  <si>
    <t>Semana no lectiva</t>
  </si>
  <si>
    <t>T.Comodoro de Honor</t>
  </si>
  <si>
    <t>*posible ránking OPT e ILCA 4 y 6</t>
  </si>
  <si>
    <t>Regata Juvenil Fermin Sanchez RCMS</t>
  </si>
  <si>
    <t>Posible Copa España 29er (RCMS)</t>
  </si>
  <si>
    <t>Memorial Gianfranco Zerbo (posible ránking OPT, ILCA4 y 6)</t>
  </si>
  <si>
    <t>Trofeo Puerto deportivo RCNL (posible ránking OPT, ILCA4 y 6)</t>
  </si>
  <si>
    <t>* (posible ránking OPT, ILCA4 y 6)</t>
  </si>
  <si>
    <t>Hándicap RCMS</t>
  </si>
  <si>
    <t>Optimartxoa Hondarribia (OPT)</t>
  </si>
  <si>
    <t>Trofeo Azqueta RCMA-RSC (ILCA 4-6/420/Feva)</t>
  </si>
  <si>
    <t>RFGV</t>
  </si>
  <si>
    <t>Villagarcia</t>
  </si>
  <si>
    <t>Copa Esp</t>
  </si>
  <si>
    <t>9-12 OCTU 2025</t>
  </si>
  <si>
    <t>Vilanova</t>
  </si>
  <si>
    <t>30 oct-2 nov 2025</t>
  </si>
  <si>
    <t>Cto. Esp OPT RCMA</t>
  </si>
  <si>
    <t>Cto. Esp 420 Alicante</t>
  </si>
  <si>
    <t>Copa EsPAÑA ILCA 6 (FAV)</t>
  </si>
  <si>
    <t>Copa España ILCA4 (RFGV/BALEARES)</t>
  </si>
  <si>
    <t>Travesía Marina Crucero</t>
  </si>
  <si>
    <t>Trofeo Compesca J80 RCMS</t>
  </si>
  <si>
    <t>Trofeo Conservas Arlequin J80 RCMS</t>
  </si>
  <si>
    <t>Trofeo Palibex J80 RCMS</t>
  </si>
  <si>
    <t>Trofeo Central Optica J80 RCMS</t>
  </si>
  <si>
    <t>Trofeo vOLVO J80 RCMS</t>
  </si>
  <si>
    <t>Trofeo Toyota J80 RCMS</t>
  </si>
  <si>
    <t>Trofeo SAYME J80 RCMS</t>
  </si>
  <si>
    <t>Trofeo Panata J80 RCMS</t>
  </si>
  <si>
    <t>Trofeo LACRE J80 RCMS</t>
  </si>
  <si>
    <t xml:space="preserve">Regata APS </t>
  </si>
  <si>
    <t>Campeonato Cantabria RS Feva (CVS)</t>
  </si>
  <si>
    <t>Trofeo EKP SS ILCA RS Feva</t>
  </si>
  <si>
    <t xml:space="preserve">RCMA </t>
  </si>
  <si>
    <t>Europeo J80 RCMA-RSC</t>
  </si>
  <si>
    <t>25-28 JUNIO</t>
  </si>
  <si>
    <t>Europeo J80</t>
  </si>
  <si>
    <t>9-10 mayo CVS</t>
  </si>
  <si>
    <t>CV Santoña</t>
  </si>
  <si>
    <t>17-18 enero RCMS</t>
  </si>
  <si>
    <t xml:space="preserve">RCMS </t>
  </si>
  <si>
    <t>Campeonato Cantabria ILCA 4 y 29er (RCMS)</t>
  </si>
  <si>
    <t>28-29 marzo</t>
  </si>
  <si>
    <t>Trofeo EKP (RCNSS)OPT)</t>
  </si>
  <si>
    <t>Se unirían la Copa al Trofeo SRECD</t>
  </si>
  <si>
    <t xml:space="preserve">one plus </t>
  </si>
  <si>
    <t>Travesia FCSE CNMC</t>
  </si>
  <si>
    <t>Travesia FCSE RCMS</t>
  </si>
  <si>
    <t>Regata Engel RCMS</t>
  </si>
  <si>
    <t>27-28 COINCIDE EUROPEO J80</t>
  </si>
  <si>
    <r>
      <t xml:space="preserve">Trofeo RCNL Vela Ligera </t>
    </r>
    <r>
      <rPr>
        <sz val="11"/>
        <color rgb="FFC00000"/>
        <rFont val="Arial"/>
        <family val="2"/>
      </rPr>
      <t>(Posible ránking ILCA 6)</t>
    </r>
  </si>
  <si>
    <t>One plus one</t>
  </si>
  <si>
    <t xml:space="preserve">Cto. de Cantabria Wingfoil Orzales </t>
  </si>
  <si>
    <t xml:space="preserve">Trofeo Bansander </t>
  </si>
  <si>
    <t xml:space="preserve">20/21 junio </t>
  </si>
  <si>
    <t>28 feb 1 marzo RCMS</t>
  </si>
  <si>
    <t xml:space="preserve">Cto. Cantabria OPT RCMS </t>
  </si>
  <si>
    <t>Posible ránking ILCA 6</t>
  </si>
  <si>
    <t xml:space="preserve">Campeonato Cantabria J80 (RCNCU) </t>
  </si>
  <si>
    <t>28 feb-1 marzo</t>
  </si>
  <si>
    <t>Cto. Cantabria OPT</t>
  </si>
  <si>
    <t>RNCL</t>
  </si>
  <si>
    <t>Cto. de Cantabria</t>
  </si>
  <si>
    <t>Cto. Cantabria 29er</t>
  </si>
  <si>
    <t>23-24 mayo</t>
  </si>
  <si>
    <t>Dentro del Trofeo Ciudad de Castro</t>
  </si>
  <si>
    <t>Cto. Cantabria Snipe</t>
  </si>
  <si>
    <t>Castro Urdiales</t>
  </si>
  <si>
    <t>Cto. España Vaurien (As Pontes)</t>
  </si>
  <si>
    <t>Cto. Cantabria ILCA 6-Trofeo RCNL (RCNL)</t>
  </si>
  <si>
    <t>9-10 mayo</t>
  </si>
  <si>
    <t>27 y 28 junio</t>
  </si>
  <si>
    <t>16-18 octubre</t>
  </si>
  <si>
    <t>RCN Calpe</t>
  </si>
  <si>
    <t>Calpe</t>
  </si>
  <si>
    <t>7-8 marzo</t>
  </si>
  <si>
    <t>XXVI Regata S.A.R. D. Felipe de Borbón</t>
  </si>
  <si>
    <t>CC Cruceros</t>
  </si>
  <si>
    <t xml:space="preserve">REGATAS CLASIFICATORIAS CTO ESPAÑA: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</si>
</sst>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
  </numFmts>
  <fonts count="38" x14ac:knownFonts="1">
    <font>
      <sz val="11"/>
      <name val="Trebuchet MS"/>
      <family val="2"/>
      <scheme val="minor"/>
    </font>
    <font>
      <sz val="11"/>
      <color theme="1"/>
      <name val="Trebuchet MS"/>
      <family val="2"/>
      <scheme val="minor"/>
    </font>
    <font>
      <sz val="11"/>
      <color theme="1"/>
      <name val="Trebuchet MS"/>
      <family val="2"/>
      <scheme val="minor"/>
    </font>
    <font>
      <sz val="8"/>
      <name val="Arial"/>
      <family val="2"/>
    </font>
    <font>
      <b/>
      <sz val="11"/>
      <color theme="0"/>
      <name val="Trebuchet MS"/>
      <family val="2"/>
      <scheme val="minor"/>
    </font>
    <font>
      <b/>
      <sz val="14"/>
      <color theme="0"/>
      <name val="Trebuchet MS"/>
      <family val="2"/>
      <scheme val="minor"/>
    </font>
    <font>
      <b/>
      <sz val="28"/>
      <color theme="0"/>
      <name val="Arial"/>
      <family val="2"/>
      <scheme val="major"/>
    </font>
    <font>
      <sz val="36"/>
      <color theme="4" tint="-0.24994659260841701"/>
      <name val="Trebuchet MS"/>
      <family val="2"/>
      <scheme val="minor"/>
    </font>
    <font>
      <b/>
      <sz val="11"/>
      <color theme="3"/>
      <name val="Arial"/>
      <family val="2"/>
      <scheme val="major"/>
    </font>
    <font>
      <sz val="16"/>
      <color theme="1"/>
      <name val="Trebuchet MS"/>
      <family val="2"/>
      <scheme val="minor"/>
    </font>
    <font>
      <b/>
      <sz val="11"/>
      <color theme="0"/>
      <name val="Arial"/>
      <family val="2"/>
      <scheme val="major"/>
    </font>
    <font>
      <sz val="11"/>
      <name val="Trebuchet MS"/>
      <family val="2"/>
      <scheme val="minor"/>
    </font>
    <font>
      <sz val="11"/>
      <color theme="1"/>
      <name val="Arial"/>
      <family val="2"/>
      <scheme val="major"/>
    </font>
    <font>
      <sz val="11"/>
      <color indexed="63"/>
      <name val="Trebuchet MS"/>
      <family val="2"/>
      <scheme val="minor"/>
    </font>
    <font>
      <sz val="11"/>
      <color theme="1"/>
      <name val="Arial"/>
      <family val="2"/>
    </font>
    <font>
      <sz val="11"/>
      <name val="Arial"/>
      <family val="2"/>
    </font>
    <font>
      <b/>
      <sz val="11"/>
      <color theme="0"/>
      <name val="Arial"/>
      <family val="2"/>
    </font>
    <font>
      <sz val="11"/>
      <color rgb="FFFF0000"/>
      <name val="Arial"/>
      <family val="2"/>
    </font>
    <font>
      <b/>
      <sz val="30"/>
      <color theme="0"/>
      <name val="Arial"/>
      <family val="2"/>
    </font>
    <font>
      <sz val="30"/>
      <color theme="4" tint="-0.24994659260841701"/>
      <name val="Arial"/>
      <family val="2"/>
    </font>
    <font>
      <b/>
      <sz val="11"/>
      <name val="Arial"/>
      <family val="2"/>
    </font>
    <font>
      <b/>
      <sz val="11"/>
      <color theme="1"/>
      <name val="Arial"/>
      <family val="2"/>
    </font>
    <font>
      <sz val="11"/>
      <color rgb="FF747474"/>
      <name val="Arial"/>
      <family val="2"/>
    </font>
    <font>
      <b/>
      <sz val="11"/>
      <color rgb="FFFF0000"/>
      <name val="Arial"/>
      <family val="2"/>
    </font>
    <font>
      <sz val="11"/>
      <color theme="0"/>
      <name val="Arial"/>
      <family val="2"/>
    </font>
    <font>
      <b/>
      <sz val="11"/>
      <name val="Trebuchet MS"/>
      <family val="2"/>
      <scheme val="minor"/>
    </font>
    <font>
      <i/>
      <sz val="11"/>
      <color theme="1"/>
      <name val="Trebuchet MS"/>
      <family val="2"/>
      <scheme val="minor"/>
    </font>
    <font>
      <sz val="16"/>
      <name val="Trebuchet MS"/>
      <family val="2"/>
      <scheme val="minor"/>
    </font>
    <font>
      <sz val="11"/>
      <color rgb="FFC00000"/>
      <name val="Trebuchet MS"/>
      <family val="2"/>
      <scheme val="minor"/>
    </font>
    <font>
      <sz val="10"/>
      <color theme="1"/>
      <name val="Arial"/>
      <family val="2"/>
    </font>
    <font>
      <sz val="11"/>
      <color rgb="FFC00000"/>
      <name val="Arial"/>
      <family val="2"/>
    </font>
    <font>
      <sz val="11"/>
      <color rgb="FFFF0000"/>
      <name val="Trebuchet MS"/>
      <family val="2"/>
      <scheme val="minor"/>
    </font>
    <font>
      <sz val="9"/>
      <color theme="1"/>
      <name val="Arial"/>
      <family val="2"/>
    </font>
    <font>
      <sz val="10"/>
      <name val="Arial"/>
      <family val="2"/>
    </font>
    <font>
      <sz val="8"/>
      <color theme="1"/>
      <name val="Arial"/>
      <family val="2"/>
    </font>
    <font>
      <sz val="9"/>
      <color theme="0"/>
      <name val="Arial"/>
      <family val="2"/>
    </font>
    <font>
      <sz val="8"/>
      <color theme="0"/>
      <name val="Arial"/>
      <family val="2"/>
    </font>
    <font>
      <sz val="11"/>
      <color theme="0"/>
      <name val="Trebuchet MS"/>
      <family val="2"/>
      <scheme val="minor"/>
    </font>
  </fonts>
  <fills count="32">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4" tint="-0.24994659260841701"/>
        <bgColor indexed="64"/>
      </patternFill>
    </fill>
    <fill>
      <patternFill patternType="solid">
        <fgColor theme="7" tint="-0.499984740745262"/>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0"/>
        <bgColor indexed="64"/>
      </patternFill>
    </fill>
    <fill>
      <patternFill patternType="solid">
        <fgColor theme="4" tint="-0.249977111117893"/>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4" tint="0.79998168889431442"/>
        <bgColor indexed="65"/>
      </patternFill>
    </fill>
    <fill>
      <patternFill patternType="solid">
        <fgColor theme="6" tint="0.79998168889431442"/>
        <bgColor indexed="65"/>
      </patternFill>
    </fill>
    <fill>
      <patternFill patternType="solid">
        <fgColor rgb="FFFFFF00"/>
        <bgColor indexed="64"/>
      </patternFill>
    </fill>
    <fill>
      <patternFill patternType="solid">
        <fgColor rgb="FFFF00FF"/>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0" tint="-0.499984740745262"/>
        <bgColor indexed="64"/>
      </patternFill>
    </fill>
    <fill>
      <patternFill patternType="solid">
        <fgColor theme="9"/>
        <bgColor indexed="64"/>
      </patternFill>
    </fill>
    <fill>
      <patternFill patternType="solid">
        <fgColor rgb="FF99FF99"/>
        <bgColor indexed="64"/>
      </patternFill>
    </fill>
    <fill>
      <patternFill patternType="solid">
        <fgColor rgb="FF00FF00"/>
        <bgColor indexed="64"/>
      </patternFill>
    </fill>
    <fill>
      <patternFill patternType="solid">
        <fgColor rgb="FFCCFF66"/>
        <bgColor indexed="64"/>
      </patternFill>
    </fill>
    <fill>
      <patternFill patternType="solid">
        <fgColor rgb="FFFF9900"/>
        <bgColor indexed="64"/>
      </patternFill>
    </fill>
    <fill>
      <patternFill patternType="solid">
        <fgColor theme="7"/>
        <bgColor indexed="64"/>
      </patternFill>
    </fill>
    <fill>
      <patternFill patternType="solid">
        <fgColor theme="6" tint="0.39997558519241921"/>
        <bgColor indexed="64"/>
      </patternFill>
    </fill>
    <fill>
      <patternFill patternType="solid">
        <fgColor rgb="FF0070C0"/>
        <bgColor indexed="64"/>
      </patternFill>
    </fill>
  </fills>
  <borders count="38">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style="thick">
        <color theme="0"/>
      </right>
      <top/>
      <bottom/>
      <diagonal/>
    </border>
    <border>
      <left/>
      <right style="thin">
        <color theme="0" tint="-0.14996795556505021"/>
      </right>
      <top/>
      <bottom/>
      <diagonal/>
    </border>
    <border>
      <left style="thin">
        <color theme="0" tint="-0.14996795556505021"/>
      </left>
      <right/>
      <top style="thin">
        <color theme="0" tint="-0.14993743705557422"/>
      </top>
      <bottom/>
      <diagonal/>
    </border>
    <border>
      <left/>
      <right style="thin">
        <color theme="0" tint="-0.14993743705557422"/>
      </right>
      <top style="thin">
        <color theme="0" tint="-0.14996795556505021"/>
      </top>
      <bottom/>
      <diagonal/>
    </border>
    <border>
      <left style="thin">
        <color theme="7"/>
      </left>
      <right style="thin">
        <color theme="7"/>
      </right>
      <top style="thin">
        <color theme="7"/>
      </top>
      <bottom/>
      <diagonal/>
    </border>
    <border>
      <left/>
      <right/>
      <top style="thin">
        <color theme="7"/>
      </top>
      <bottom/>
      <diagonal/>
    </border>
    <border>
      <left/>
      <right style="thin">
        <color theme="7"/>
      </right>
      <top style="thin">
        <color theme="7"/>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theme="0" tint="-0.14993743705557422"/>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top style="thin">
        <color indexed="64"/>
      </top>
      <bottom style="thin">
        <color indexed="64"/>
      </bottom>
      <diagonal/>
    </border>
  </borders>
  <cellStyleXfs count="15">
    <xf numFmtId="0" fontId="0" fillId="0" borderId="0" applyFill="0" applyBorder="0" applyProtection="0"/>
    <xf numFmtId="0" fontId="13" fillId="3" borderId="0" applyNumberFormat="0" applyBorder="0" applyAlignment="0" applyProtection="0"/>
    <xf numFmtId="0" fontId="7" fillId="0" borderId="0" applyNumberFormat="0" applyFill="0" applyProtection="0">
      <alignment horizontal="left" indent="3"/>
    </xf>
    <xf numFmtId="0" fontId="4" fillId="4" borderId="1" applyNumberFormat="0" applyAlignment="0" applyProtection="0"/>
    <xf numFmtId="0" fontId="5" fillId="5" borderId="2" applyNumberFormat="0" applyProtection="0">
      <alignment vertical="center"/>
    </xf>
    <xf numFmtId="164" fontId="9" fillId="0" borderId="6" applyFill="0" applyProtection="0">
      <alignment horizontal="left" vertical="center" wrapText="1" indent="1"/>
    </xf>
    <xf numFmtId="164" fontId="12" fillId="0" borderId="4" applyFill="0" applyProtection="0">
      <alignment horizontal="left" vertical="top" wrapText="1" indent="1"/>
    </xf>
    <xf numFmtId="164" fontId="2" fillId="0" borderId="0" applyNumberFormat="0" applyFill="0" applyProtection="0">
      <alignment horizontal="left" vertical="top" wrapText="1" indent="1"/>
    </xf>
    <xf numFmtId="164" fontId="11" fillId="0" borderId="5" applyNumberFormat="0" applyFill="0" applyProtection="0">
      <alignment horizontal="left" vertical="center" wrapText="1" indent="1"/>
    </xf>
    <xf numFmtId="0" fontId="6" fillId="6" borderId="0" applyNumberFormat="0" applyBorder="0" applyProtection="0">
      <alignment horizontal="center"/>
    </xf>
    <xf numFmtId="0" fontId="10" fillId="7" borderId="3" applyNumberFormat="0" applyProtection="0">
      <alignment horizontal="left" vertical="center" indent="1"/>
    </xf>
    <xf numFmtId="0" fontId="10" fillId="6" borderId="3" applyNumberFormat="0" applyProtection="0">
      <alignment horizontal="left" indent="1"/>
    </xf>
    <xf numFmtId="0" fontId="8" fillId="0" borderId="0" applyNumberFormat="0" applyFill="0" applyBorder="0" applyAlignment="0" applyProtection="0"/>
    <xf numFmtId="0" fontId="1" fillId="16" borderId="0" applyNumberFormat="0" applyBorder="0" applyAlignment="0" applyProtection="0"/>
    <xf numFmtId="0" fontId="1" fillId="17" borderId="0" applyNumberFormat="0" applyBorder="0" applyAlignment="0" applyProtection="0"/>
  </cellStyleXfs>
  <cellXfs count="350">
    <xf numFmtId="0" fontId="0" fillId="0" borderId="0" xfId="0"/>
    <xf numFmtId="0" fontId="15" fillId="0" borderId="0" xfId="0" applyFont="1" applyAlignment="1">
      <alignment horizontal="center" vertical="center"/>
    </xf>
    <xf numFmtId="0" fontId="18" fillId="6" borderId="7" xfId="9" applyFont="1" applyBorder="1" applyAlignment="1">
      <alignment horizontal="center" vertical="center"/>
    </xf>
    <xf numFmtId="0" fontId="15" fillId="0" borderId="0" xfId="0" applyFont="1" applyFill="1" applyBorder="1" applyAlignment="1">
      <alignment horizontal="center" vertical="center"/>
    </xf>
    <xf numFmtId="0" fontId="15" fillId="2" borderId="0" xfId="0" applyFont="1" applyFill="1" applyAlignment="1">
      <alignment horizontal="center" vertical="center"/>
    </xf>
    <xf numFmtId="0" fontId="15" fillId="0" borderId="0" xfId="0" applyFont="1" applyFill="1" applyAlignment="1">
      <alignment horizontal="center" vertical="center"/>
    </xf>
    <xf numFmtId="0" fontId="15" fillId="2" borderId="0" xfId="0" applyFont="1" applyFill="1" applyBorder="1" applyAlignment="1">
      <alignment horizontal="center" vertical="center"/>
    </xf>
    <xf numFmtId="0" fontId="19" fillId="0" borderId="8" xfId="2" applyFont="1" applyBorder="1" applyAlignment="1">
      <alignment horizontal="center" vertical="center"/>
    </xf>
    <xf numFmtId="0" fontId="15" fillId="2" borderId="8" xfId="0" applyFont="1" applyFill="1" applyBorder="1" applyAlignment="1">
      <alignment horizontal="center" vertical="center"/>
    </xf>
    <xf numFmtId="0" fontId="15" fillId="2" borderId="9" xfId="0" applyFont="1" applyFill="1" applyBorder="1" applyAlignment="1">
      <alignment horizontal="center" vertical="center"/>
    </xf>
    <xf numFmtId="0" fontId="15" fillId="0" borderId="0" xfId="0" applyFont="1" applyBorder="1" applyAlignment="1">
      <alignment horizontal="center" vertical="center"/>
    </xf>
    <xf numFmtId="0" fontId="15" fillId="0" borderId="0" xfId="0" applyFont="1" applyAlignment="1">
      <alignment horizontal="left" vertical="center"/>
    </xf>
    <xf numFmtId="0" fontId="15" fillId="0" borderId="0" xfId="0" applyFont="1" applyFill="1" applyAlignment="1">
      <alignment horizontal="left" vertical="center"/>
    </xf>
    <xf numFmtId="0" fontId="20" fillId="0" borderId="0" xfId="0" applyFont="1" applyAlignment="1">
      <alignment horizontal="center" vertical="center"/>
    </xf>
    <xf numFmtId="0" fontId="15" fillId="0" borderId="0" xfId="0" applyFont="1" applyAlignment="1">
      <alignment vertical="center"/>
    </xf>
    <xf numFmtId="0" fontId="17" fillId="0" borderId="0" xfId="0" applyFont="1" applyAlignment="1">
      <alignment horizontal="left" vertical="center"/>
    </xf>
    <xf numFmtId="0" fontId="15" fillId="0" borderId="16" xfId="0" applyFont="1" applyFill="1" applyBorder="1" applyAlignment="1">
      <alignment horizontal="center" vertical="center"/>
    </xf>
    <xf numFmtId="0" fontId="17" fillId="0" borderId="0" xfId="0" applyFont="1" applyFill="1" applyAlignment="1">
      <alignment horizontal="left" vertical="center"/>
    </xf>
    <xf numFmtId="0" fontId="18" fillId="6" borderId="0" xfId="9" applyFont="1" applyBorder="1" applyAlignment="1">
      <alignment horizontal="center" vertical="center"/>
    </xf>
    <xf numFmtId="0" fontId="19" fillId="0" borderId="0" xfId="2" applyFont="1" applyAlignment="1">
      <alignment horizontal="center" vertical="center"/>
    </xf>
    <xf numFmtId="0" fontId="19" fillId="0" borderId="0" xfId="2" applyFont="1" applyAlignment="1">
      <alignment horizontal="left" vertical="center"/>
    </xf>
    <xf numFmtId="0" fontId="18" fillId="11" borderId="0" xfId="9" applyFont="1" applyFill="1" applyBorder="1" applyAlignment="1">
      <alignment horizontal="center" vertical="center"/>
    </xf>
    <xf numFmtId="164" fontId="14" fillId="0" borderId="22" xfId="5" applyFont="1" applyFill="1" applyBorder="1" applyAlignment="1">
      <alignment horizontal="center" vertical="center"/>
    </xf>
    <xf numFmtId="0" fontId="16" fillId="7" borderId="17" xfId="10" applyFont="1" applyBorder="1" applyAlignment="1">
      <alignment horizontal="center" vertical="center"/>
    </xf>
    <xf numFmtId="0" fontId="16" fillId="7" borderId="15" xfId="10" applyFont="1" applyBorder="1" applyAlignment="1">
      <alignment horizontal="center" vertical="center"/>
    </xf>
    <xf numFmtId="0" fontId="16" fillId="6" borderId="15" xfId="11" applyFont="1" applyBorder="1" applyAlignment="1">
      <alignment horizontal="center" vertical="center"/>
    </xf>
    <xf numFmtId="0" fontId="15" fillId="0" borderId="24" xfId="0" applyFont="1" applyBorder="1" applyAlignment="1">
      <alignment horizontal="center" vertical="center"/>
    </xf>
    <xf numFmtId="164" fontId="14" fillId="0" borderId="24" xfId="5" applyFont="1" applyFill="1" applyBorder="1" applyAlignment="1">
      <alignment horizontal="center" vertical="center"/>
    </xf>
    <xf numFmtId="0" fontId="15" fillId="0" borderId="24" xfId="0" applyFont="1" applyFill="1" applyBorder="1" applyAlignment="1">
      <alignment horizontal="center" vertical="center"/>
    </xf>
    <xf numFmtId="164" fontId="14" fillId="0" borderId="24" xfId="5" applyFont="1" applyFill="1" applyBorder="1" applyAlignment="1">
      <alignment vertical="center"/>
    </xf>
    <xf numFmtId="0" fontId="15" fillId="0" borderId="24" xfId="0" applyFont="1" applyFill="1" applyBorder="1" applyAlignment="1">
      <alignment vertical="center"/>
    </xf>
    <xf numFmtId="0" fontId="14" fillId="0" borderId="24" xfId="6" applyNumberFormat="1" applyFont="1" applyFill="1" applyBorder="1" applyAlignment="1">
      <alignment vertical="center"/>
    </xf>
    <xf numFmtId="0" fontId="14" fillId="0" borderId="24" xfId="6" applyNumberFormat="1" applyFont="1" applyFill="1" applyBorder="1" applyAlignment="1">
      <alignment horizontal="center" vertical="center"/>
    </xf>
    <xf numFmtId="164" fontId="15" fillId="0" borderId="24" xfId="5" applyFont="1" applyFill="1" applyBorder="1" applyAlignment="1">
      <alignment horizontal="center" vertical="center"/>
    </xf>
    <xf numFmtId="0" fontId="14" fillId="0" borderId="24" xfId="0" applyFont="1" applyFill="1" applyBorder="1" applyAlignment="1">
      <alignment vertical="center"/>
    </xf>
    <xf numFmtId="0" fontId="14" fillId="0" borderId="16" xfId="6" applyNumberFormat="1" applyFont="1" applyFill="1" applyBorder="1" applyAlignment="1">
      <alignment horizontal="center" vertical="center"/>
    </xf>
    <xf numFmtId="0" fontId="17" fillId="0" borderId="16" xfId="6" applyNumberFormat="1" applyFont="1" applyFill="1" applyBorder="1" applyAlignment="1">
      <alignment vertical="center"/>
    </xf>
    <xf numFmtId="0" fontId="0" fillId="0" borderId="16" xfId="0" applyFill="1" applyBorder="1" applyAlignment="1">
      <alignment vertical="center"/>
    </xf>
    <xf numFmtId="0" fontId="15" fillId="0" borderId="16" xfId="0" applyFont="1" applyBorder="1" applyAlignment="1">
      <alignment horizontal="center" vertical="center"/>
    </xf>
    <xf numFmtId="0" fontId="15" fillId="0" borderId="0" xfId="0" applyFont="1" applyBorder="1" applyAlignment="1">
      <alignment horizontal="left" vertical="center"/>
    </xf>
    <xf numFmtId="164" fontId="14" fillId="0" borderId="21" xfId="5" applyFont="1" applyFill="1" applyBorder="1" applyAlignment="1">
      <alignment vertical="center"/>
    </xf>
    <xf numFmtId="0" fontId="15" fillId="0" borderId="15" xfId="0" applyFont="1" applyFill="1" applyBorder="1" applyAlignment="1">
      <alignment vertical="center"/>
    </xf>
    <xf numFmtId="164" fontId="14" fillId="0" borderId="19" xfId="5" applyFont="1" applyFill="1" applyBorder="1" applyAlignment="1">
      <alignment vertical="center"/>
    </xf>
    <xf numFmtId="164" fontId="14" fillId="0" borderId="15" xfId="5" applyFont="1" applyFill="1" applyBorder="1" applyAlignment="1">
      <alignment vertical="center"/>
    </xf>
    <xf numFmtId="164" fontId="14" fillId="9" borderId="13" xfId="5" applyFont="1" applyFill="1" applyBorder="1" applyAlignment="1">
      <alignment horizontal="center" vertical="center"/>
    </xf>
    <xf numFmtId="164" fontId="14" fillId="9" borderId="10" xfId="5" applyFont="1" applyFill="1" applyBorder="1" applyAlignment="1">
      <alignment horizontal="center" vertical="center"/>
    </xf>
    <xf numFmtId="164" fontId="14" fillId="8" borderId="10" xfId="5" applyFont="1" applyFill="1" applyBorder="1" applyAlignment="1">
      <alignment horizontal="center" vertical="center"/>
    </xf>
    <xf numFmtId="164" fontId="14" fillId="0" borderId="21" xfId="5" applyFont="1" applyFill="1" applyBorder="1" applyAlignment="1">
      <alignment horizontal="center" vertical="center"/>
    </xf>
    <xf numFmtId="0" fontId="14" fillId="0" borderId="21" xfId="6" applyNumberFormat="1" applyFont="1" applyFill="1" applyBorder="1" applyAlignment="1">
      <alignment horizontal="center" vertical="center"/>
    </xf>
    <xf numFmtId="164" fontId="14" fillId="8" borderId="13" xfId="5" applyFont="1" applyFill="1" applyBorder="1" applyAlignment="1">
      <alignment horizontal="center" vertical="center"/>
    </xf>
    <xf numFmtId="164" fontId="14" fillId="8" borderId="14" xfId="5" applyFont="1" applyFill="1" applyBorder="1" applyAlignment="1">
      <alignment horizontal="center" vertical="center"/>
    </xf>
    <xf numFmtId="0" fontId="14" fillId="0" borderId="22" xfId="6" applyNumberFormat="1" applyFont="1" applyFill="1" applyBorder="1" applyAlignment="1">
      <alignment horizontal="center" vertical="center"/>
    </xf>
    <xf numFmtId="164" fontId="14" fillId="12" borderId="13" xfId="5" applyFont="1" applyFill="1" applyBorder="1" applyAlignment="1">
      <alignment horizontal="center" vertical="center"/>
    </xf>
    <xf numFmtId="0" fontId="14" fillId="0" borderId="11" xfId="6" applyNumberFormat="1" applyFont="1" applyFill="1" applyBorder="1" applyAlignment="1">
      <alignment horizontal="center" vertical="center"/>
    </xf>
    <xf numFmtId="164" fontId="14" fillId="12" borderId="10" xfId="5" applyFont="1" applyFill="1" applyBorder="1" applyAlignment="1">
      <alignment horizontal="center" vertical="center"/>
    </xf>
    <xf numFmtId="164" fontId="14" fillId="13" borderId="10" xfId="5" applyFont="1" applyFill="1" applyBorder="1" applyAlignment="1">
      <alignment horizontal="center" vertical="center"/>
    </xf>
    <xf numFmtId="0" fontId="15" fillId="0" borderId="20" xfId="6" applyNumberFormat="1" applyFont="1" applyFill="1" applyBorder="1" applyAlignment="1">
      <alignment horizontal="center" vertical="center"/>
    </xf>
    <xf numFmtId="0" fontId="15" fillId="0" borderId="0" xfId="6" applyNumberFormat="1" applyFont="1" applyFill="1" applyBorder="1" applyAlignment="1">
      <alignment horizontal="center" vertical="center"/>
    </xf>
    <xf numFmtId="0" fontId="14" fillId="0" borderId="15" xfId="6" applyNumberFormat="1" applyFont="1" applyFill="1" applyBorder="1" applyAlignment="1">
      <alignment horizontal="center" vertical="center"/>
    </xf>
    <xf numFmtId="164" fontId="14" fillId="8" borderId="16" xfId="5" applyFont="1" applyFill="1" applyBorder="1" applyAlignment="1">
      <alignment horizontal="center" vertical="center"/>
    </xf>
    <xf numFmtId="164" fontId="14" fillId="14" borderId="10" xfId="5" applyFont="1" applyFill="1" applyBorder="1" applyAlignment="1">
      <alignment horizontal="center" vertical="center"/>
    </xf>
    <xf numFmtId="164" fontId="14" fillId="12" borderId="14" xfId="5" applyFont="1" applyFill="1" applyBorder="1" applyAlignment="1">
      <alignment horizontal="center" vertical="center"/>
    </xf>
    <xf numFmtId="0" fontId="14" fillId="0" borderId="12" xfId="6" applyNumberFormat="1" applyFont="1" applyFill="1" applyBorder="1" applyAlignment="1">
      <alignment horizontal="center" vertical="center"/>
    </xf>
    <xf numFmtId="164" fontId="15" fillId="10" borderId="21" xfId="8" applyFont="1" applyFill="1" applyBorder="1" applyAlignment="1">
      <alignment vertical="center"/>
    </xf>
    <xf numFmtId="164" fontId="15" fillId="10" borderId="0" xfId="8" applyFont="1" applyFill="1" applyBorder="1" applyAlignment="1">
      <alignment vertical="center"/>
    </xf>
    <xf numFmtId="164" fontId="15" fillId="10" borderId="22" xfId="8" applyFont="1" applyFill="1" applyBorder="1" applyAlignment="1">
      <alignment vertical="center"/>
    </xf>
    <xf numFmtId="164" fontId="15" fillId="10" borderId="11" xfId="8" applyFont="1" applyFill="1" applyBorder="1" applyAlignment="1">
      <alignment vertical="center"/>
    </xf>
    <xf numFmtId="164" fontId="15" fillId="10" borderId="23" xfId="8" applyFont="1" applyFill="1" applyBorder="1" applyAlignment="1">
      <alignment vertical="center"/>
    </xf>
    <xf numFmtId="164" fontId="15" fillId="10" borderId="12" xfId="8" applyFont="1" applyFill="1" applyBorder="1" applyAlignment="1">
      <alignment vertical="center"/>
    </xf>
    <xf numFmtId="164" fontId="14" fillId="9" borderId="15" xfId="5" applyFont="1" applyFill="1" applyBorder="1" applyAlignment="1">
      <alignment horizontal="center" vertical="center"/>
    </xf>
    <xf numFmtId="0" fontId="14" fillId="0" borderId="16" xfId="6" applyNumberFormat="1" applyFont="1" applyFill="1" applyBorder="1" applyAlignment="1">
      <alignment vertical="center"/>
    </xf>
    <xf numFmtId="164" fontId="14" fillId="8" borderId="15" xfId="5" applyFont="1" applyFill="1" applyBorder="1" applyAlignment="1">
      <alignment horizontal="center" vertical="center"/>
    </xf>
    <xf numFmtId="164" fontId="14" fillId="0" borderId="15" xfId="5" applyFont="1" applyFill="1" applyBorder="1" applyAlignment="1">
      <alignment horizontal="center" vertical="center"/>
    </xf>
    <xf numFmtId="164" fontId="14" fillId="0" borderId="16" xfId="5" applyFont="1" applyFill="1" applyBorder="1" applyAlignment="1">
      <alignment vertical="center"/>
    </xf>
    <xf numFmtId="164" fontId="14" fillId="15" borderId="10" xfId="5" applyFont="1" applyFill="1" applyBorder="1" applyAlignment="1">
      <alignment horizontal="center" vertical="center"/>
    </xf>
    <xf numFmtId="0" fontId="17" fillId="0" borderId="0" xfId="0" applyFont="1" applyAlignment="1">
      <alignment horizontal="center" vertical="center"/>
    </xf>
    <xf numFmtId="164" fontId="14" fillId="0" borderId="16" xfId="5" applyFont="1" applyFill="1" applyBorder="1" applyAlignment="1">
      <alignment horizontal="center" vertical="center"/>
    </xf>
    <xf numFmtId="0" fontId="15" fillId="0" borderId="21" xfId="0" applyFont="1" applyBorder="1" applyAlignment="1">
      <alignment horizontal="center" vertical="center"/>
    </xf>
    <xf numFmtId="0" fontId="14" fillId="0" borderId="21" xfId="6" applyNumberFormat="1" applyFont="1" applyFill="1" applyBorder="1" applyAlignment="1">
      <alignment vertical="center"/>
    </xf>
    <xf numFmtId="0" fontId="14" fillId="0" borderId="15" xfId="6" applyNumberFormat="1" applyFont="1" applyFill="1" applyBorder="1" applyAlignment="1">
      <alignment vertical="center"/>
    </xf>
    <xf numFmtId="164" fontId="14" fillId="0" borderId="17" xfId="5" applyFont="1" applyFill="1" applyBorder="1" applyAlignment="1">
      <alignment horizontal="center" vertical="center"/>
    </xf>
    <xf numFmtId="0" fontId="17" fillId="0" borderId="0" xfId="0" applyFont="1" applyBorder="1" applyAlignment="1">
      <alignment horizontal="left" vertical="center"/>
    </xf>
    <xf numFmtId="164" fontId="14" fillId="12" borderId="15" xfId="5" applyFont="1" applyFill="1" applyBorder="1" applyAlignment="1">
      <alignment horizontal="center" vertical="center"/>
    </xf>
    <xf numFmtId="164" fontId="14" fillId="8" borderId="24" xfId="5" applyFont="1" applyFill="1" applyBorder="1" applyAlignment="1">
      <alignment horizontal="center" vertical="center"/>
    </xf>
    <xf numFmtId="164" fontId="14" fillId="12" borderId="24" xfId="5" applyFont="1" applyFill="1" applyBorder="1" applyAlignment="1">
      <alignment horizontal="center" vertical="center"/>
    </xf>
    <xf numFmtId="164" fontId="14" fillId="9" borderId="24" xfId="5" applyFont="1" applyFill="1" applyBorder="1" applyAlignment="1">
      <alignment horizontal="center" vertical="center"/>
    </xf>
    <xf numFmtId="0" fontId="15" fillId="0" borderId="21" xfId="0" applyFont="1" applyFill="1" applyBorder="1" applyAlignment="1">
      <alignment vertical="center"/>
    </xf>
    <xf numFmtId="0" fontId="15" fillId="0" borderId="21" xfId="0" applyFont="1" applyFill="1" applyBorder="1" applyAlignment="1">
      <alignment horizontal="center" vertical="center"/>
    </xf>
    <xf numFmtId="164" fontId="14" fillId="0" borderId="21" xfId="5" applyFont="1" applyFill="1" applyBorder="1" applyAlignment="1">
      <alignment vertical="center" wrapText="1"/>
    </xf>
    <xf numFmtId="164" fontId="14" fillId="0" borderId="17" xfId="5" applyFont="1" applyFill="1" applyBorder="1" applyAlignment="1">
      <alignment vertical="center"/>
    </xf>
    <xf numFmtId="164" fontId="14" fillId="0" borderId="15" xfId="5" applyFont="1" applyFill="1" applyBorder="1" applyAlignment="1">
      <alignment vertical="center" wrapText="1"/>
    </xf>
    <xf numFmtId="164" fontId="14" fillId="0" borderId="24" xfId="5" applyFont="1" applyFill="1" applyBorder="1" applyAlignment="1">
      <alignment vertical="center" wrapText="1"/>
    </xf>
    <xf numFmtId="164" fontId="14" fillId="0" borderId="16" xfId="5" applyFont="1" applyFill="1" applyBorder="1" applyAlignment="1">
      <alignment vertical="center" wrapText="1"/>
    </xf>
    <xf numFmtId="164" fontId="15" fillId="0" borderId="21" xfId="5" applyFont="1" applyFill="1" applyBorder="1" applyAlignment="1">
      <alignment horizontal="center" vertical="center"/>
    </xf>
    <xf numFmtId="0" fontId="14" fillId="0" borderId="24" xfId="6" applyNumberFormat="1" applyFont="1" applyFill="1" applyBorder="1" applyAlignment="1">
      <alignment vertical="center" wrapText="1"/>
    </xf>
    <xf numFmtId="164" fontId="14" fillId="14" borderId="16" xfId="5" applyFont="1" applyFill="1" applyBorder="1" applyAlignment="1">
      <alignment horizontal="center" vertical="center"/>
    </xf>
    <xf numFmtId="164" fontId="15" fillId="0" borderId="24" xfId="5" applyFont="1" applyFill="1" applyBorder="1" applyAlignment="1">
      <alignment vertical="center"/>
    </xf>
    <xf numFmtId="164" fontId="24" fillId="0" borderId="15" xfId="5" applyFont="1" applyFill="1" applyBorder="1" applyAlignment="1">
      <alignment vertical="center"/>
    </xf>
    <xf numFmtId="0" fontId="15" fillId="0" borderId="24" xfId="0" applyFont="1" applyFill="1" applyBorder="1" applyAlignment="1">
      <alignment vertical="center" wrapText="1"/>
    </xf>
    <xf numFmtId="0" fontId="15" fillId="0" borderId="11" xfId="0" applyFont="1" applyFill="1" applyBorder="1" applyAlignment="1">
      <alignment horizontal="center" vertical="center"/>
    </xf>
    <xf numFmtId="164" fontId="14" fillId="9" borderId="16" xfId="5" applyFont="1" applyFill="1" applyBorder="1" applyAlignment="1">
      <alignment horizontal="center" vertical="center"/>
    </xf>
    <xf numFmtId="0" fontId="0" fillId="0" borderId="16" xfId="0" applyFill="1" applyBorder="1" applyAlignment="1">
      <alignment vertical="center" wrapText="1"/>
    </xf>
    <xf numFmtId="164" fontId="17" fillId="0" borderId="24" xfId="5" applyFont="1" applyFill="1" applyBorder="1" applyAlignment="1">
      <alignment horizontal="center" vertical="center"/>
    </xf>
    <xf numFmtId="164" fontId="17" fillId="0" borderId="21" xfId="5" applyFont="1" applyFill="1" applyBorder="1" applyAlignment="1">
      <alignment horizontal="center" vertical="center"/>
    </xf>
    <xf numFmtId="164" fontId="22" fillId="0" borderId="21" xfId="0" applyNumberFormat="1" applyFont="1" applyBorder="1" applyAlignment="1">
      <alignment horizontal="center" vertical="center"/>
    </xf>
    <xf numFmtId="164" fontId="17" fillId="0" borderId="24" xfId="5" applyFont="1" applyFill="1" applyBorder="1" applyAlignment="1">
      <alignment vertical="center"/>
    </xf>
    <xf numFmtId="164" fontId="17" fillId="0" borderId="16" xfId="5" applyFont="1" applyFill="1" applyBorder="1" applyAlignment="1">
      <alignment vertical="center"/>
    </xf>
    <xf numFmtId="0" fontId="17" fillId="0" borderId="24" xfId="6" applyNumberFormat="1" applyFont="1" applyFill="1" applyBorder="1" applyAlignment="1">
      <alignment vertical="center"/>
    </xf>
    <xf numFmtId="164" fontId="14" fillId="12" borderId="16" xfId="5" applyFont="1" applyFill="1" applyBorder="1" applyAlignment="1">
      <alignment horizontal="center" vertical="center"/>
    </xf>
    <xf numFmtId="0" fontId="15" fillId="0" borderId="16" xfId="0" applyFont="1" applyFill="1" applyBorder="1" applyAlignment="1">
      <alignment vertical="center"/>
    </xf>
    <xf numFmtId="164" fontId="14" fillId="14" borderId="24" xfId="5" applyFont="1" applyFill="1" applyBorder="1" applyAlignment="1">
      <alignment horizontal="center" vertical="center"/>
    </xf>
    <xf numFmtId="0" fontId="15" fillId="0" borderId="11" xfId="0" applyFont="1" applyFill="1" applyBorder="1" applyAlignment="1">
      <alignment vertical="center"/>
    </xf>
    <xf numFmtId="164" fontId="14" fillId="8" borderId="19" xfId="5" applyFont="1" applyFill="1" applyBorder="1" applyAlignment="1">
      <alignment horizontal="center" vertical="center"/>
    </xf>
    <xf numFmtId="164" fontId="14" fillId="8" borderId="17" xfId="5" applyFont="1" applyFill="1" applyBorder="1" applyAlignment="1">
      <alignment horizontal="center" vertical="center"/>
    </xf>
    <xf numFmtId="0" fontId="21" fillId="0" borderId="16" xfId="6" applyNumberFormat="1" applyFont="1" applyFill="1" applyBorder="1" applyAlignment="1">
      <alignment horizontal="center" vertical="center"/>
    </xf>
    <xf numFmtId="164" fontId="14" fillId="0" borderId="18" xfId="5" applyFont="1" applyFill="1" applyBorder="1" applyAlignment="1">
      <alignment vertical="center"/>
    </xf>
    <xf numFmtId="0" fontId="15" fillId="0" borderId="15" xfId="0" applyFont="1" applyFill="1" applyBorder="1" applyAlignment="1">
      <alignment horizontal="center" vertical="center"/>
    </xf>
    <xf numFmtId="164" fontId="14" fillId="9" borderId="22" xfId="5" applyFont="1" applyFill="1" applyBorder="1" applyAlignment="1">
      <alignment horizontal="center" vertical="center"/>
    </xf>
    <xf numFmtId="164" fontId="15" fillId="0" borderId="16" xfId="5" applyFont="1" applyFill="1" applyBorder="1" applyAlignment="1">
      <alignment horizontal="center" vertical="center"/>
    </xf>
    <xf numFmtId="0" fontId="17" fillId="0" borderId="0" xfId="0" applyFont="1" applyBorder="1" applyAlignment="1">
      <alignment vertical="center"/>
    </xf>
    <xf numFmtId="0" fontId="23" fillId="0" borderId="0" xfId="0" applyFont="1" applyBorder="1" applyAlignment="1">
      <alignment horizontal="left" vertical="center"/>
    </xf>
    <xf numFmtId="164" fontId="14" fillId="18" borderId="15" xfId="5" applyFont="1" applyFill="1" applyBorder="1" applyAlignment="1">
      <alignment horizontal="left" vertical="center"/>
    </xf>
    <xf numFmtId="0" fontId="15" fillId="19" borderId="24" xfId="0" applyFont="1" applyFill="1" applyBorder="1" applyAlignment="1">
      <alignment horizontal="center" vertical="center"/>
    </xf>
    <xf numFmtId="164" fontId="14" fillId="20" borderId="24" xfId="5" applyFont="1" applyFill="1" applyBorder="1" applyAlignment="1">
      <alignment horizontal="center"/>
    </xf>
    <xf numFmtId="164" fontId="14" fillId="21" borderId="24" xfId="5" applyFont="1" applyFill="1" applyBorder="1" applyAlignment="1">
      <alignment horizontal="left" vertical="center"/>
    </xf>
    <xf numFmtId="0" fontId="14" fillId="22" borderId="24" xfId="6" applyNumberFormat="1" applyFont="1" applyFill="1" applyBorder="1" applyAlignment="1">
      <alignment horizontal="left" vertical="center"/>
    </xf>
    <xf numFmtId="0" fontId="14" fillId="23" borderId="24" xfId="6" applyNumberFormat="1" applyFont="1" applyFill="1" applyBorder="1" applyAlignment="1">
      <alignment horizontal="left" vertical="center"/>
    </xf>
    <xf numFmtId="0" fontId="14" fillId="24" borderId="24" xfId="6" applyNumberFormat="1" applyFont="1" applyFill="1" applyBorder="1" applyAlignment="1">
      <alignment horizontal="left" vertical="center"/>
    </xf>
    <xf numFmtId="0" fontId="15" fillId="25" borderId="24" xfId="0" applyFont="1" applyFill="1" applyBorder="1" applyAlignment="1">
      <alignment horizontal="left" vertical="center"/>
    </xf>
    <xf numFmtId="0" fontId="17" fillId="26" borderId="24" xfId="0" applyFont="1" applyFill="1" applyBorder="1" applyAlignment="1">
      <alignment horizontal="left" vertical="center"/>
    </xf>
    <xf numFmtId="0" fontId="15" fillId="27" borderId="16" xfId="0" applyFont="1" applyFill="1" applyBorder="1" applyAlignment="1">
      <alignment horizontal="left" vertical="center"/>
    </xf>
    <xf numFmtId="0" fontId="15" fillId="0" borderId="22" xfId="0" applyFont="1" applyFill="1" applyBorder="1" applyAlignment="1">
      <alignment horizontal="left" vertical="center"/>
    </xf>
    <xf numFmtId="0" fontId="1" fillId="0" borderId="22" xfId="14" applyFill="1" applyBorder="1" applyAlignment="1">
      <alignment horizontal="left" vertical="center"/>
    </xf>
    <xf numFmtId="0" fontId="1" fillId="0" borderId="22" xfId="14" applyNumberFormat="1" applyFill="1" applyBorder="1" applyAlignment="1">
      <alignment horizontal="left" vertical="center"/>
    </xf>
    <xf numFmtId="0" fontId="1" fillId="0" borderId="12" xfId="14" applyFill="1" applyBorder="1" applyAlignment="1">
      <alignment horizontal="left" vertical="center"/>
    </xf>
    <xf numFmtId="0" fontId="0" fillId="0" borderId="0" xfId="0" applyBorder="1"/>
    <xf numFmtId="0" fontId="0" fillId="0" borderId="23" xfId="0" applyBorder="1"/>
    <xf numFmtId="0" fontId="1" fillId="16" borderId="19" xfId="13" applyBorder="1" applyAlignment="1">
      <alignment horizontal="left" vertical="center"/>
    </xf>
    <xf numFmtId="0" fontId="1" fillId="16" borderId="22" xfId="13" applyBorder="1" applyAlignment="1">
      <alignment horizontal="left" vertical="center"/>
    </xf>
    <xf numFmtId="0" fontId="1" fillId="16" borderId="22" xfId="13" applyNumberFormat="1" applyBorder="1" applyAlignment="1">
      <alignment horizontal="left" vertical="center"/>
    </xf>
    <xf numFmtId="0" fontId="0" fillId="0" borderId="29" xfId="0" applyBorder="1"/>
    <xf numFmtId="0" fontId="0" fillId="0" borderId="30" xfId="0" applyBorder="1"/>
    <xf numFmtId="0" fontId="0" fillId="0" borderId="31" xfId="0" applyBorder="1"/>
    <xf numFmtId="0" fontId="0" fillId="0" borderId="10" xfId="0" applyBorder="1" applyAlignment="1">
      <alignment horizontal="left"/>
    </xf>
    <xf numFmtId="0" fontId="0" fillId="0" borderId="10" xfId="0" applyBorder="1"/>
    <xf numFmtId="0" fontId="0" fillId="0" borderId="25" xfId="0" applyBorder="1"/>
    <xf numFmtId="0" fontId="25" fillId="0" borderId="26" xfId="0" applyFont="1" applyBorder="1" applyAlignment="1">
      <alignment horizontal="center" vertical="center"/>
    </xf>
    <xf numFmtId="0" fontId="0" fillId="0" borderId="18" xfId="0" applyBorder="1"/>
    <xf numFmtId="0" fontId="0" fillId="0" borderId="32" xfId="0" applyBorder="1"/>
    <xf numFmtId="0" fontId="0" fillId="0" borderId="33" xfId="0" applyBorder="1"/>
    <xf numFmtId="0" fontId="25" fillId="0" borderId="26" xfId="0" applyFont="1" applyFill="1" applyBorder="1" applyAlignment="1">
      <alignment horizontal="center" vertical="center"/>
    </xf>
    <xf numFmtId="0" fontId="25" fillId="0" borderId="27" xfId="0" applyFont="1" applyFill="1" applyBorder="1" applyAlignment="1">
      <alignment horizontal="center" vertical="center"/>
    </xf>
    <xf numFmtId="0" fontId="25" fillId="28" borderId="28" xfId="0" applyFont="1" applyFill="1" applyBorder="1"/>
    <xf numFmtId="0" fontId="0" fillId="0" borderId="17" xfId="0" applyBorder="1"/>
    <xf numFmtId="0" fontId="0" fillId="0" borderId="11" xfId="0" applyBorder="1"/>
    <xf numFmtId="0" fontId="0" fillId="0" borderId="21" xfId="0" applyBorder="1"/>
    <xf numFmtId="0" fontId="0" fillId="0" borderId="36" xfId="0" applyBorder="1"/>
    <xf numFmtId="0" fontId="0" fillId="0" borderId="26" xfId="0" applyBorder="1"/>
    <xf numFmtId="0" fontId="0" fillId="0" borderId="27" xfId="0" applyBorder="1"/>
    <xf numFmtId="0" fontId="26" fillId="29" borderId="0" xfId="0" applyFont="1" applyFill="1"/>
    <xf numFmtId="0" fontId="26" fillId="0" borderId="0" xfId="0" applyFont="1"/>
    <xf numFmtId="16" fontId="0" fillId="0" borderId="0" xfId="0" applyNumberFormat="1" applyBorder="1"/>
    <xf numFmtId="164" fontId="15" fillId="8" borderId="15" xfId="5" applyFont="1" applyFill="1" applyBorder="1" applyAlignment="1">
      <alignment horizontal="center" vertical="center"/>
    </xf>
    <xf numFmtId="0" fontId="27" fillId="30" borderId="0" xfId="0" applyFont="1" applyFill="1"/>
    <xf numFmtId="0" fontId="0" fillId="0" borderId="0" xfId="0" applyFill="1" applyBorder="1"/>
    <xf numFmtId="0" fontId="14" fillId="0" borderId="21" xfId="6" applyNumberFormat="1" applyFont="1" applyFill="1" applyBorder="1" applyAlignment="1">
      <alignment horizontal="center" vertical="center"/>
    </xf>
    <xf numFmtId="0" fontId="28" fillId="0" borderId="10" xfId="0" applyFont="1" applyBorder="1"/>
    <xf numFmtId="0" fontId="28" fillId="0" borderId="21" xfId="0" applyFont="1" applyBorder="1"/>
    <xf numFmtId="0" fontId="28" fillId="0" borderId="0" xfId="0" applyFont="1" applyBorder="1"/>
    <xf numFmtId="0" fontId="28" fillId="0" borderId="0" xfId="0" applyFont="1" applyFill="1" applyBorder="1"/>
    <xf numFmtId="0" fontId="33" fillId="0" borderId="0" xfId="0" applyFont="1" applyAlignment="1">
      <alignment horizontal="center" vertical="center"/>
    </xf>
    <xf numFmtId="0" fontId="31" fillId="0" borderId="11" xfId="0" applyFont="1" applyBorder="1"/>
    <xf numFmtId="0" fontId="31" fillId="0" borderId="23" xfId="0" applyFont="1" applyBorder="1"/>
    <xf numFmtId="0" fontId="31" fillId="0" borderId="33" xfId="0" applyFont="1" applyBorder="1"/>
    <xf numFmtId="0" fontId="28" fillId="0" borderId="10" xfId="0" applyFont="1" applyBorder="1" applyAlignment="1">
      <alignment horizontal="left"/>
    </xf>
    <xf numFmtId="0" fontId="0" fillId="0" borderId="10" xfId="0" applyFont="1" applyBorder="1"/>
    <xf numFmtId="0" fontId="28" fillId="0" borderId="16" xfId="0" applyFont="1" applyBorder="1"/>
    <xf numFmtId="164" fontId="29" fillId="0" borderId="10" xfId="5" applyFont="1" applyFill="1" applyBorder="1" applyAlignment="1">
      <alignment horizontal="center" vertical="center" wrapText="1"/>
    </xf>
    <xf numFmtId="0" fontId="14" fillId="22" borderId="24" xfId="6" applyNumberFormat="1" applyFont="1" applyFill="1" applyBorder="1" applyAlignment="1">
      <alignment horizontal="center" vertical="center"/>
    </xf>
    <xf numFmtId="164" fontId="14" fillId="22" borderId="10" xfId="5" applyFont="1" applyFill="1" applyBorder="1" applyAlignment="1">
      <alignment vertical="center"/>
    </xf>
    <xf numFmtId="164" fontId="14" fillId="0" borderId="10" xfId="5" applyFont="1" applyFill="1" applyBorder="1" applyAlignment="1">
      <alignment horizontal="center" vertical="center" wrapText="1"/>
    </xf>
    <xf numFmtId="164" fontId="24" fillId="0" borderId="24" xfId="5" applyFont="1" applyFill="1" applyBorder="1" applyAlignment="1">
      <alignment horizontal="center" vertical="center"/>
    </xf>
    <xf numFmtId="164" fontId="24" fillId="0" borderId="24" xfId="5" applyFont="1" applyFill="1" applyBorder="1" applyAlignment="1">
      <alignment vertical="center"/>
    </xf>
    <xf numFmtId="0" fontId="24" fillId="0" borderId="24" xfId="6" applyNumberFormat="1" applyFont="1" applyFill="1" applyBorder="1" applyAlignment="1">
      <alignment horizontal="center" vertical="center"/>
    </xf>
    <xf numFmtId="0" fontId="15" fillId="31" borderId="24" xfId="0" applyFont="1" applyFill="1" applyBorder="1" applyAlignment="1">
      <alignment vertical="center"/>
    </xf>
    <xf numFmtId="0" fontId="36" fillId="31" borderId="24" xfId="0" applyFont="1" applyFill="1" applyBorder="1" applyAlignment="1">
      <alignment vertical="center"/>
    </xf>
    <xf numFmtId="0" fontId="29" fillId="22" borderId="10" xfId="6" applyNumberFormat="1" applyFont="1" applyFill="1" applyBorder="1" applyAlignment="1">
      <alignment horizontal="center" vertical="center" wrapText="1"/>
    </xf>
    <xf numFmtId="0" fontId="24" fillId="31" borderId="16" xfId="0" applyFont="1" applyFill="1" applyBorder="1" applyAlignment="1">
      <alignment horizontal="center" vertical="center"/>
    </xf>
    <xf numFmtId="0" fontId="15" fillId="22" borderId="16" xfId="0" applyFont="1" applyFill="1" applyBorder="1" applyAlignment="1">
      <alignment horizontal="center" vertical="center" wrapText="1"/>
    </xf>
    <xf numFmtId="0" fontId="15" fillId="22" borderId="10" xfId="0" applyFont="1" applyFill="1" applyBorder="1" applyAlignment="1">
      <alignment horizontal="center" vertical="center"/>
    </xf>
    <xf numFmtId="164" fontId="32" fillId="0" borderId="10" xfId="5" applyFont="1" applyFill="1" applyBorder="1" applyAlignment="1">
      <alignment horizontal="center" vertical="center"/>
    </xf>
    <xf numFmtId="164" fontId="34" fillId="0" borderId="10" xfId="5" applyFont="1" applyFill="1" applyBorder="1" applyAlignment="1">
      <alignment vertical="center" wrapText="1"/>
    </xf>
    <xf numFmtId="164" fontId="35" fillId="31" borderId="10" xfId="5" applyFont="1" applyFill="1" applyBorder="1" applyAlignment="1">
      <alignment horizontal="center" vertical="center"/>
    </xf>
    <xf numFmtId="164" fontId="36" fillId="31" borderId="10" xfId="5" applyFont="1" applyFill="1" applyBorder="1" applyAlignment="1">
      <alignment vertical="center" wrapText="1"/>
    </xf>
    <xf numFmtId="0" fontId="24" fillId="0" borderId="17" xfId="6" applyNumberFormat="1" applyFont="1" applyFill="1" applyBorder="1" applyAlignment="1">
      <alignment horizontal="center" vertical="center"/>
    </xf>
    <xf numFmtId="0" fontId="24" fillId="0" borderId="0" xfId="6" applyNumberFormat="1" applyFont="1" applyFill="1" applyBorder="1" applyAlignment="1">
      <alignment horizontal="center" vertical="center"/>
    </xf>
    <xf numFmtId="0" fontId="24" fillId="0" borderId="22" xfId="6" applyNumberFormat="1" applyFont="1" applyFill="1" applyBorder="1" applyAlignment="1">
      <alignment horizontal="center" vertical="center"/>
    </xf>
    <xf numFmtId="0" fontId="14" fillId="0" borderId="24" xfId="6" applyNumberFormat="1" applyFont="1" applyFill="1" applyBorder="1" applyAlignment="1">
      <alignment horizontal="left" vertical="center"/>
    </xf>
    <xf numFmtId="0" fontId="1" fillId="0" borderId="22" xfId="13" applyNumberFormat="1" applyFill="1" applyBorder="1" applyAlignment="1">
      <alignment horizontal="left" vertical="center"/>
    </xf>
    <xf numFmtId="0" fontId="3" fillId="31" borderId="10" xfId="6" applyNumberFormat="1" applyFont="1" applyFill="1" applyBorder="1" applyAlignment="1">
      <alignment horizontal="center" vertical="center" wrapText="1"/>
    </xf>
    <xf numFmtId="0" fontId="36" fillId="31" borderId="10" xfId="6" applyNumberFormat="1" applyFont="1" applyFill="1" applyBorder="1" applyAlignment="1">
      <alignment horizontal="center" vertical="center" wrapText="1"/>
    </xf>
    <xf numFmtId="0" fontId="24" fillId="31" borderId="10" xfId="0" applyFont="1" applyFill="1" applyBorder="1" applyAlignment="1">
      <alignment vertical="center"/>
    </xf>
    <xf numFmtId="164" fontId="34" fillId="0" borderId="10" xfId="5" applyFont="1" applyFill="1" applyBorder="1" applyAlignment="1">
      <alignment horizontal="center" vertical="center" wrapText="1"/>
    </xf>
    <xf numFmtId="0" fontId="14" fillId="0" borderId="10" xfId="6" applyNumberFormat="1" applyFont="1" applyFill="1" applyBorder="1" applyAlignment="1">
      <alignment horizontal="center" vertical="center"/>
    </xf>
    <xf numFmtId="0" fontId="0" fillId="0" borderId="10" xfId="0" applyFont="1" applyBorder="1" applyAlignment="1">
      <alignment horizontal="left"/>
    </xf>
    <xf numFmtId="0" fontId="0" fillId="0" borderId="0" xfId="0" applyFont="1"/>
    <xf numFmtId="0" fontId="37" fillId="0" borderId="10" xfId="0" applyFont="1" applyBorder="1" applyAlignment="1">
      <alignment horizontal="left"/>
    </xf>
    <xf numFmtId="0" fontId="37" fillId="0" borderId="10" xfId="0" applyFont="1" applyBorder="1"/>
    <xf numFmtId="0" fontId="15" fillId="0" borderId="24" xfId="6" applyNumberFormat="1" applyFont="1" applyFill="1" applyBorder="1" applyAlignment="1">
      <alignment vertical="center"/>
    </xf>
    <xf numFmtId="0" fontId="15" fillId="0" borderId="10" xfId="6" applyNumberFormat="1" applyFont="1" applyFill="1" applyBorder="1" applyAlignment="1">
      <alignment vertical="center"/>
    </xf>
    <xf numFmtId="0" fontId="33" fillId="22" borderId="16" xfId="0" applyFont="1" applyFill="1" applyBorder="1" applyAlignment="1">
      <alignment horizontal="center" vertical="center" wrapText="1"/>
    </xf>
    <xf numFmtId="0" fontId="14" fillId="22" borderId="10" xfId="6" applyNumberFormat="1" applyFont="1" applyFill="1" applyBorder="1" applyAlignment="1">
      <alignment horizontal="left" vertical="center"/>
    </xf>
    <xf numFmtId="0" fontId="15" fillId="0" borderId="0" xfId="0" applyFont="1" applyFill="1" applyBorder="1" applyAlignment="1">
      <alignment horizontal="left" vertical="center"/>
    </xf>
    <xf numFmtId="0" fontId="1" fillId="0" borderId="0" xfId="14" applyFill="1" applyBorder="1" applyAlignment="1">
      <alignment horizontal="left" vertical="center"/>
    </xf>
    <xf numFmtId="0" fontId="28" fillId="0" borderId="15" xfId="0" applyFont="1" applyBorder="1"/>
    <xf numFmtId="0" fontId="0" fillId="0" borderId="24" xfId="0" applyFill="1" applyBorder="1" applyAlignment="1">
      <alignment vertical="center"/>
    </xf>
    <xf numFmtId="0" fontId="24" fillId="0" borderId="0" xfId="0" applyFont="1" applyAlignment="1">
      <alignment horizontal="center" vertical="center"/>
    </xf>
    <xf numFmtId="0" fontId="24" fillId="24" borderId="24" xfId="6" applyNumberFormat="1" applyFont="1" applyFill="1" applyBorder="1" applyAlignment="1">
      <alignment horizontal="left" vertical="center"/>
    </xf>
    <xf numFmtId="0" fontId="15" fillId="0" borderId="15" xfId="0" applyFont="1" applyBorder="1" applyAlignment="1">
      <alignment horizontal="center" vertical="center"/>
    </xf>
    <xf numFmtId="0" fontId="14" fillId="0" borderId="11" xfId="6" applyNumberFormat="1" applyFont="1" applyFill="1" applyBorder="1" applyAlignment="1">
      <alignment vertical="center"/>
    </xf>
    <xf numFmtId="0" fontId="24" fillId="31" borderId="10" xfId="0" applyFont="1" applyFill="1" applyBorder="1" applyAlignment="1">
      <alignment horizontal="center" vertical="center"/>
    </xf>
    <xf numFmtId="0" fontId="17" fillId="0" borderId="17" xfId="6" applyNumberFormat="1" applyFont="1" applyFill="1" applyBorder="1" applyAlignment="1">
      <alignment vertical="center"/>
    </xf>
    <xf numFmtId="0" fontId="15" fillId="0" borderId="11" xfId="6" applyNumberFormat="1" applyFont="1" applyFill="1" applyBorder="1" applyAlignment="1">
      <alignment vertical="center"/>
    </xf>
    <xf numFmtId="164" fontId="17" fillId="0" borderId="15" xfId="5" applyFont="1" applyFill="1" applyBorder="1" applyAlignment="1">
      <alignment vertical="center"/>
    </xf>
    <xf numFmtId="0" fontId="17" fillId="0" borderId="0" xfId="0" applyFont="1" applyFill="1" applyAlignment="1">
      <alignment horizontal="center" vertical="center"/>
    </xf>
    <xf numFmtId="0" fontId="15" fillId="0" borderId="17" xfId="0" applyFont="1" applyBorder="1" applyAlignment="1">
      <alignment horizontal="center" vertical="center"/>
    </xf>
    <xf numFmtId="164" fontId="24" fillId="0" borderId="13" xfId="5" applyFont="1" applyFill="1" applyBorder="1" applyAlignment="1">
      <alignment vertical="center"/>
    </xf>
    <xf numFmtId="0" fontId="25" fillId="0" borderId="10" xfId="0" applyFont="1" applyBorder="1"/>
    <xf numFmtId="0" fontId="0" fillId="0" borderId="10" xfId="0" applyFill="1" applyBorder="1"/>
    <xf numFmtId="164" fontId="33" fillId="21" borderId="13" xfId="5" applyFont="1" applyFill="1" applyBorder="1" applyAlignment="1">
      <alignment horizontal="center" vertical="center"/>
    </xf>
    <xf numFmtId="164" fontId="33" fillId="21" borderId="14" xfId="5" applyFont="1" applyFill="1" applyBorder="1" applyAlignment="1">
      <alignment horizontal="center" vertical="center"/>
    </xf>
    <xf numFmtId="164" fontId="15" fillId="21" borderId="11" xfId="5" applyFont="1" applyFill="1" applyBorder="1" applyAlignment="1">
      <alignment horizontal="center" vertical="center"/>
    </xf>
    <xf numFmtId="164" fontId="15" fillId="21" borderId="12" xfId="5" applyFont="1" applyFill="1" applyBorder="1" applyAlignment="1">
      <alignment horizontal="center" vertical="center"/>
    </xf>
    <xf numFmtId="0" fontId="15" fillId="21" borderId="11" xfId="6" applyNumberFormat="1" applyFont="1" applyFill="1" applyBorder="1" applyAlignment="1">
      <alignment horizontal="center" vertical="center"/>
    </xf>
    <xf numFmtId="0" fontId="15" fillId="21" borderId="23" xfId="6" applyNumberFormat="1" applyFont="1" applyFill="1" applyBorder="1" applyAlignment="1">
      <alignment horizontal="center" vertical="center"/>
    </xf>
    <xf numFmtId="0" fontId="15" fillId="21" borderId="12" xfId="6" applyNumberFormat="1" applyFont="1" applyFill="1" applyBorder="1" applyAlignment="1">
      <alignment horizontal="center" vertical="center"/>
    </xf>
    <xf numFmtId="0" fontId="15" fillId="21" borderId="13" xfId="0" applyFont="1" applyFill="1" applyBorder="1" applyAlignment="1">
      <alignment horizontal="center" vertical="center"/>
    </xf>
    <xf numFmtId="0" fontId="15" fillId="21" borderId="14" xfId="0" applyFont="1" applyFill="1" applyBorder="1" applyAlignment="1">
      <alignment horizontal="center" vertical="center"/>
    </xf>
    <xf numFmtId="0" fontId="24" fillId="20" borderId="13" xfId="6" applyNumberFormat="1" applyFont="1" applyFill="1" applyBorder="1" applyAlignment="1">
      <alignment horizontal="center" vertical="center"/>
    </xf>
    <xf numFmtId="0" fontId="24" fillId="20" borderId="37" xfId="6" applyNumberFormat="1" applyFont="1" applyFill="1" applyBorder="1" applyAlignment="1">
      <alignment horizontal="center" vertical="center"/>
    </xf>
    <xf numFmtId="0" fontId="24" fillId="20" borderId="14" xfId="6" applyNumberFormat="1" applyFont="1" applyFill="1" applyBorder="1" applyAlignment="1">
      <alignment horizontal="center" vertical="center"/>
    </xf>
    <xf numFmtId="0" fontId="15" fillId="25" borderId="13" xfId="0" applyFont="1" applyFill="1" applyBorder="1" applyAlignment="1">
      <alignment horizontal="center" vertical="center"/>
    </xf>
    <xf numFmtId="0" fontId="15" fillId="25" borderId="37" xfId="0" applyFont="1" applyFill="1" applyBorder="1" applyAlignment="1">
      <alignment horizontal="center" vertical="center"/>
    </xf>
    <xf numFmtId="0" fontId="15" fillId="25" borderId="14" xfId="0" applyFont="1" applyFill="1" applyBorder="1" applyAlignment="1">
      <alignment horizontal="center" vertical="center"/>
    </xf>
    <xf numFmtId="164" fontId="15" fillId="0" borderId="17" xfId="8" applyFont="1" applyBorder="1" applyAlignment="1">
      <alignment horizontal="left" vertical="top"/>
    </xf>
    <xf numFmtId="164" fontId="15" fillId="0" borderId="18" xfId="8" applyFont="1" applyBorder="1" applyAlignment="1">
      <alignment horizontal="left" vertical="top"/>
    </xf>
    <xf numFmtId="164" fontId="15" fillId="0" borderId="19" xfId="8" applyFont="1" applyBorder="1" applyAlignment="1">
      <alignment horizontal="left" vertical="top"/>
    </xf>
    <xf numFmtId="164" fontId="15" fillId="0" borderId="21" xfId="8" applyFont="1" applyBorder="1" applyAlignment="1">
      <alignment horizontal="left" vertical="top"/>
    </xf>
    <xf numFmtId="164" fontId="15" fillId="0" borderId="0" xfId="8" applyFont="1" applyBorder="1" applyAlignment="1">
      <alignment horizontal="left" vertical="top"/>
    </xf>
    <xf numFmtId="164" fontId="15" fillId="0" borderId="22" xfId="8" applyFont="1" applyBorder="1" applyAlignment="1">
      <alignment horizontal="left" vertical="top"/>
    </xf>
    <xf numFmtId="164" fontId="15" fillId="0" borderId="11" xfId="8" applyFont="1" applyBorder="1" applyAlignment="1">
      <alignment horizontal="left" vertical="top"/>
    </xf>
    <xf numFmtId="164" fontId="15" fillId="0" borderId="23" xfId="8" applyFont="1" applyBorder="1" applyAlignment="1">
      <alignment horizontal="left" vertical="top"/>
    </xf>
    <xf numFmtId="164" fontId="15" fillId="0" borderId="12" xfId="8" applyFont="1" applyBorder="1" applyAlignment="1">
      <alignment horizontal="left" vertical="top"/>
    </xf>
    <xf numFmtId="0" fontId="15" fillId="0" borderId="17" xfId="8" applyNumberFormat="1" applyFont="1" applyBorder="1" applyAlignment="1">
      <alignment horizontal="left" vertical="top"/>
    </xf>
    <xf numFmtId="0" fontId="15" fillId="0" borderId="18" xfId="8" applyNumberFormat="1" applyFont="1" applyBorder="1" applyAlignment="1">
      <alignment horizontal="left" vertical="top"/>
    </xf>
    <xf numFmtId="0" fontId="15" fillId="0" borderId="19" xfId="8" applyNumberFormat="1" applyFont="1" applyBorder="1" applyAlignment="1">
      <alignment horizontal="left" vertical="top"/>
    </xf>
    <xf numFmtId="0" fontId="15" fillId="0" borderId="21" xfId="8" applyNumberFormat="1" applyFont="1" applyBorder="1" applyAlignment="1">
      <alignment horizontal="left" vertical="top"/>
    </xf>
    <xf numFmtId="0" fontId="15" fillId="0" borderId="0" xfId="8" applyNumberFormat="1" applyFont="1" applyBorder="1" applyAlignment="1">
      <alignment horizontal="left" vertical="top"/>
    </xf>
    <xf numFmtId="0" fontId="15" fillId="0" borderId="22" xfId="8" applyNumberFormat="1" applyFont="1" applyBorder="1" applyAlignment="1">
      <alignment horizontal="left" vertical="top"/>
    </xf>
    <xf numFmtId="0" fontId="15" fillId="0" borderId="11" xfId="8" applyNumberFormat="1" applyFont="1" applyBorder="1" applyAlignment="1">
      <alignment horizontal="left" vertical="top"/>
    </xf>
    <xf numFmtId="0" fontId="15" fillId="0" borderId="23" xfId="8" applyNumberFormat="1" applyFont="1" applyBorder="1" applyAlignment="1">
      <alignment horizontal="left" vertical="top"/>
    </xf>
    <xf numFmtId="0" fontId="15" fillId="0" borderId="12" xfId="8" applyNumberFormat="1" applyFont="1" applyBorder="1" applyAlignment="1">
      <alignment horizontal="left" vertical="top"/>
    </xf>
    <xf numFmtId="164" fontId="15" fillId="0" borderId="17" xfId="8" applyFont="1" applyBorder="1" applyAlignment="1">
      <alignment horizontal="left" vertical="top" wrapText="1"/>
    </xf>
    <xf numFmtId="164" fontId="15" fillId="0" borderId="18" xfId="8" applyFont="1" applyBorder="1" applyAlignment="1">
      <alignment horizontal="left" vertical="top" wrapText="1"/>
    </xf>
    <xf numFmtId="164" fontId="15" fillId="0" borderId="19" xfId="8" applyFont="1" applyBorder="1" applyAlignment="1">
      <alignment horizontal="left" vertical="top" wrapText="1"/>
    </xf>
    <xf numFmtId="164" fontId="15" fillId="0" borderId="21" xfId="8" applyFont="1" applyBorder="1" applyAlignment="1">
      <alignment horizontal="left" vertical="top" wrapText="1"/>
    </xf>
    <xf numFmtId="164" fontId="15" fillId="0" borderId="0" xfId="8" applyFont="1" applyBorder="1" applyAlignment="1">
      <alignment horizontal="left" vertical="top" wrapText="1"/>
    </xf>
    <xf numFmtId="164" fontId="15" fillId="0" borderId="22" xfId="8" applyFont="1" applyBorder="1" applyAlignment="1">
      <alignment horizontal="left" vertical="top" wrapText="1"/>
    </xf>
    <xf numFmtId="164" fontId="15" fillId="0" borderId="11" xfId="8" applyFont="1" applyBorder="1" applyAlignment="1">
      <alignment horizontal="left" vertical="top" wrapText="1"/>
    </xf>
    <xf numFmtId="164" fontId="15" fillId="0" borderId="23" xfId="8" applyFont="1" applyBorder="1" applyAlignment="1">
      <alignment horizontal="left" vertical="top" wrapText="1"/>
    </xf>
    <xf numFmtId="164" fontId="15" fillId="0" borderId="12" xfId="8" applyFont="1" applyBorder="1" applyAlignment="1">
      <alignment horizontal="left" vertical="top" wrapText="1"/>
    </xf>
    <xf numFmtId="164" fontId="24" fillId="20" borderId="13" xfId="5" applyFont="1" applyFill="1" applyBorder="1" applyAlignment="1">
      <alignment horizontal="center" vertical="center"/>
    </xf>
    <xf numFmtId="164" fontId="24" fillId="20" borderId="37" xfId="5" applyFont="1" applyFill="1" applyBorder="1" applyAlignment="1">
      <alignment horizontal="center" vertical="center"/>
    </xf>
    <xf numFmtId="164" fontId="24" fillId="20" borderId="14" xfId="5" applyFont="1" applyFill="1" applyBorder="1" applyAlignment="1">
      <alignment horizontal="center" vertical="center"/>
    </xf>
    <xf numFmtId="0" fontId="14" fillId="22" borderId="13" xfId="6" applyNumberFormat="1" applyFont="1" applyFill="1" applyBorder="1" applyAlignment="1">
      <alignment horizontal="center" vertical="center"/>
    </xf>
    <xf numFmtId="0" fontId="14" fillId="22" borderId="14" xfId="6" applyNumberFormat="1" applyFont="1" applyFill="1" applyBorder="1" applyAlignment="1">
      <alignment horizontal="center" vertical="center"/>
    </xf>
    <xf numFmtId="0" fontId="14" fillId="23" borderId="21" xfId="6" applyNumberFormat="1" applyFont="1" applyFill="1" applyBorder="1" applyAlignment="1">
      <alignment horizontal="center" vertical="center"/>
    </xf>
    <xf numFmtId="0" fontId="14" fillId="23" borderId="0" xfId="6" applyNumberFormat="1" applyFont="1" applyFill="1" applyBorder="1" applyAlignment="1">
      <alignment horizontal="center" vertical="center"/>
    </xf>
    <xf numFmtId="0" fontId="14" fillId="23" borderId="22" xfId="6" applyNumberFormat="1" applyFont="1" applyFill="1" applyBorder="1" applyAlignment="1">
      <alignment horizontal="center" vertical="center"/>
    </xf>
    <xf numFmtId="164" fontId="14" fillId="0" borderId="13" xfId="5" applyFont="1" applyFill="1" applyBorder="1" applyAlignment="1">
      <alignment horizontal="center" vertical="center"/>
    </xf>
    <xf numFmtId="164" fontId="14" fillId="0" borderId="14" xfId="5" applyFont="1" applyFill="1" applyBorder="1" applyAlignment="1">
      <alignment horizontal="center" vertical="center"/>
    </xf>
    <xf numFmtId="164" fontId="24" fillId="20" borderId="17" xfId="5" applyFont="1" applyFill="1" applyBorder="1" applyAlignment="1">
      <alignment horizontal="center" vertical="center"/>
    </xf>
    <xf numFmtId="164" fontId="24" fillId="20" borderId="19" xfId="5" applyFont="1" applyFill="1" applyBorder="1" applyAlignment="1">
      <alignment horizontal="center" vertical="center"/>
    </xf>
    <xf numFmtId="0" fontId="14" fillId="22" borderId="17" xfId="6" applyNumberFormat="1" applyFont="1" applyFill="1" applyBorder="1" applyAlignment="1">
      <alignment horizontal="center" vertical="center"/>
    </xf>
    <xf numFmtId="0" fontId="14" fillId="22" borderId="18" xfId="6" applyNumberFormat="1" applyFont="1" applyFill="1" applyBorder="1" applyAlignment="1">
      <alignment horizontal="center" vertical="center"/>
    </xf>
    <xf numFmtId="0" fontId="15" fillId="22" borderId="13" xfId="0" applyFont="1" applyFill="1" applyBorder="1" applyAlignment="1">
      <alignment horizontal="center" vertical="center"/>
    </xf>
    <xf numFmtId="0" fontId="15" fillId="22" borderId="37" xfId="0" applyFont="1" applyFill="1" applyBorder="1" applyAlignment="1">
      <alignment horizontal="center" vertical="center"/>
    </xf>
    <xf numFmtId="0" fontId="15" fillId="22" borderId="14" xfId="0" applyFont="1" applyFill="1" applyBorder="1" applyAlignment="1">
      <alignment horizontal="center" vertical="center"/>
    </xf>
    <xf numFmtId="0" fontId="14" fillId="22" borderId="21" xfId="6" applyNumberFormat="1" applyFont="1" applyFill="1" applyBorder="1" applyAlignment="1">
      <alignment horizontal="center" vertical="center"/>
    </xf>
    <xf numFmtId="0" fontId="14" fillId="22" borderId="22" xfId="6" applyNumberFormat="1" applyFont="1" applyFill="1" applyBorder="1" applyAlignment="1">
      <alignment horizontal="center" vertical="center"/>
    </xf>
    <xf numFmtId="49" fontId="35" fillId="31" borderId="13" xfId="6" applyNumberFormat="1" applyFont="1" applyFill="1" applyBorder="1" applyAlignment="1">
      <alignment horizontal="center" vertical="center"/>
    </xf>
    <xf numFmtId="49" fontId="35" fillId="31" borderId="14" xfId="6" applyNumberFormat="1" applyFont="1" applyFill="1" applyBorder="1" applyAlignment="1">
      <alignment horizontal="center" vertical="center"/>
    </xf>
    <xf numFmtId="0" fontId="29" fillId="21" borderId="13" xfId="6" applyNumberFormat="1" applyFont="1" applyFill="1" applyBorder="1" applyAlignment="1">
      <alignment horizontal="center" vertical="center"/>
    </xf>
    <xf numFmtId="0" fontId="29" fillId="21" borderId="14" xfId="6" applyNumberFormat="1" applyFont="1" applyFill="1" applyBorder="1" applyAlignment="1">
      <alignment horizontal="center" vertical="center"/>
    </xf>
    <xf numFmtId="0" fontId="14" fillId="22" borderId="19" xfId="6" applyNumberFormat="1" applyFont="1" applyFill="1" applyBorder="1" applyAlignment="1">
      <alignment horizontal="center" vertical="center"/>
    </xf>
    <xf numFmtId="164" fontId="14" fillId="22" borderId="13" xfId="5" applyFont="1" applyFill="1" applyBorder="1" applyAlignment="1">
      <alignment horizontal="center" vertical="center" wrapText="1"/>
    </xf>
    <xf numFmtId="164" fontId="14" fillId="22" borderId="14" xfId="5" applyFont="1" applyFill="1" applyBorder="1" applyAlignment="1">
      <alignment horizontal="center" vertical="center" wrapText="1"/>
    </xf>
    <xf numFmtId="0" fontId="24" fillId="24" borderId="13" xfId="6" applyNumberFormat="1" applyFont="1" applyFill="1" applyBorder="1" applyAlignment="1">
      <alignment horizontal="center" vertical="center"/>
    </xf>
    <xf numFmtId="0" fontId="24" fillId="24" borderId="14" xfId="6" applyNumberFormat="1" applyFont="1" applyFill="1" applyBorder="1" applyAlignment="1">
      <alignment horizontal="center" vertical="center"/>
    </xf>
    <xf numFmtId="0" fontId="15" fillId="22" borderId="17" xfId="0" applyFont="1" applyFill="1" applyBorder="1" applyAlignment="1">
      <alignment horizontal="center" vertical="center" wrapText="1"/>
    </xf>
    <xf numFmtId="0" fontId="15" fillId="22" borderId="19" xfId="0" applyFont="1" applyFill="1" applyBorder="1" applyAlignment="1">
      <alignment horizontal="center" vertical="center" wrapText="1"/>
    </xf>
    <xf numFmtId="0" fontId="15" fillId="22" borderId="13" xfId="0" applyFont="1" applyFill="1" applyBorder="1" applyAlignment="1">
      <alignment horizontal="center" vertical="center" wrapText="1"/>
    </xf>
    <xf numFmtId="0" fontId="15" fillId="22" borderId="14" xfId="0" applyFont="1" applyFill="1" applyBorder="1" applyAlignment="1">
      <alignment horizontal="center" vertical="center" wrapText="1"/>
    </xf>
    <xf numFmtId="164" fontId="24" fillId="20" borderId="21" xfId="5" applyFont="1" applyFill="1" applyBorder="1" applyAlignment="1">
      <alignment horizontal="center" vertical="center"/>
    </xf>
    <xf numFmtId="164" fontId="24" fillId="20" borderId="0" xfId="5" applyFont="1" applyFill="1" applyBorder="1" applyAlignment="1">
      <alignment horizontal="center" vertical="center"/>
    </xf>
    <xf numFmtId="164" fontId="24" fillId="20" borderId="22" xfId="5" applyFont="1" applyFill="1" applyBorder="1" applyAlignment="1">
      <alignment horizontal="center" vertical="center"/>
    </xf>
    <xf numFmtId="164" fontId="24" fillId="31" borderId="13" xfId="5" applyFont="1" applyFill="1" applyBorder="1" applyAlignment="1">
      <alignment horizontal="center" vertical="center"/>
    </xf>
    <xf numFmtId="164" fontId="24" fillId="31" borderId="14" xfId="5" applyFont="1" applyFill="1" applyBorder="1" applyAlignment="1">
      <alignment horizontal="center" vertical="center"/>
    </xf>
    <xf numFmtId="0" fontId="15" fillId="21" borderId="13" xfId="6" applyNumberFormat="1" applyFont="1" applyFill="1" applyBorder="1" applyAlignment="1">
      <alignment horizontal="center" vertical="center"/>
    </xf>
    <xf numFmtId="0" fontId="15" fillId="21" borderId="14" xfId="6" applyNumberFormat="1" applyFont="1" applyFill="1" applyBorder="1" applyAlignment="1">
      <alignment horizontal="center" vertical="center"/>
    </xf>
    <xf numFmtId="0" fontId="14" fillId="0" borderId="13" xfId="6" applyNumberFormat="1" applyFont="1" applyFill="1" applyBorder="1" applyAlignment="1">
      <alignment horizontal="center" vertical="center"/>
    </xf>
    <xf numFmtId="0" fontId="14" fillId="0" borderId="14" xfId="6" applyNumberFormat="1" applyFont="1" applyFill="1" applyBorder="1" applyAlignment="1">
      <alignment horizontal="center" vertical="center"/>
    </xf>
    <xf numFmtId="0" fontId="24" fillId="24" borderId="17" xfId="6" applyNumberFormat="1" applyFont="1" applyFill="1" applyBorder="1" applyAlignment="1">
      <alignment horizontal="center" vertical="center"/>
    </xf>
    <xf numFmtId="0" fontId="24" fillId="24" borderId="19" xfId="6" applyNumberFormat="1" applyFont="1" applyFill="1" applyBorder="1" applyAlignment="1">
      <alignment horizontal="center" vertical="center"/>
    </xf>
    <xf numFmtId="164" fontId="14" fillId="21" borderId="13" xfId="5" applyFont="1" applyFill="1" applyBorder="1" applyAlignment="1">
      <alignment horizontal="center" vertical="center"/>
    </xf>
    <xf numFmtId="164" fontId="14" fillId="21" borderId="14" xfId="5" applyFont="1" applyFill="1" applyBorder="1" applyAlignment="1">
      <alignment horizontal="center" vertical="center"/>
    </xf>
    <xf numFmtId="164" fontId="14" fillId="22" borderId="13" xfId="5" applyFont="1" applyFill="1" applyBorder="1" applyAlignment="1">
      <alignment horizontal="center" vertical="center"/>
    </xf>
    <xf numFmtId="164" fontId="14" fillId="22" borderId="14" xfId="5" applyFont="1" applyFill="1" applyBorder="1" applyAlignment="1">
      <alignment horizontal="center" vertical="center"/>
    </xf>
    <xf numFmtId="0" fontId="24" fillId="31" borderId="13" xfId="0" applyFont="1" applyFill="1" applyBorder="1" applyAlignment="1">
      <alignment horizontal="center" vertical="center"/>
    </xf>
    <xf numFmtId="0" fontId="24" fillId="31" borderId="37" xfId="0" applyFont="1" applyFill="1" applyBorder="1" applyAlignment="1">
      <alignment horizontal="center" vertical="center"/>
    </xf>
    <xf numFmtId="0" fontId="24" fillId="31" borderId="14" xfId="0" applyFont="1" applyFill="1" applyBorder="1" applyAlignment="1">
      <alignment horizontal="center" vertical="center"/>
    </xf>
    <xf numFmtId="164" fontId="14" fillId="22" borderId="37" xfId="5" applyFont="1" applyFill="1" applyBorder="1" applyAlignment="1">
      <alignment horizontal="center" vertical="center"/>
    </xf>
    <xf numFmtId="164" fontId="24" fillId="20" borderId="13" xfId="5" applyFont="1" applyFill="1" applyBorder="1" applyAlignment="1">
      <alignment horizontal="center" vertical="center" wrapText="1"/>
    </xf>
    <xf numFmtId="164" fontId="24" fillId="20" borderId="37" xfId="5" applyFont="1" applyFill="1" applyBorder="1" applyAlignment="1">
      <alignment horizontal="center" vertical="center" wrapText="1"/>
    </xf>
    <xf numFmtId="164" fontId="24" fillId="20" borderId="14" xfId="5" applyFont="1" applyFill="1" applyBorder="1" applyAlignment="1">
      <alignment horizontal="center" vertical="center" wrapText="1"/>
    </xf>
    <xf numFmtId="0" fontId="24" fillId="20" borderId="13" xfId="0" applyFont="1" applyFill="1" applyBorder="1" applyAlignment="1">
      <alignment horizontal="center" vertical="center" wrapText="1"/>
    </xf>
    <xf numFmtId="0" fontId="24" fillId="20" borderId="37" xfId="0" applyFont="1" applyFill="1" applyBorder="1" applyAlignment="1">
      <alignment horizontal="center" vertical="center" wrapText="1"/>
    </xf>
    <xf numFmtId="0" fontId="24" fillId="20" borderId="14" xfId="0" applyFont="1" applyFill="1" applyBorder="1" applyAlignment="1">
      <alignment horizontal="center" vertical="center" wrapText="1"/>
    </xf>
    <xf numFmtId="0" fontId="24" fillId="20" borderId="19" xfId="6" applyNumberFormat="1" applyFont="1" applyFill="1" applyBorder="1" applyAlignment="1">
      <alignment horizontal="center" vertical="center"/>
    </xf>
    <xf numFmtId="0" fontId="15" fillId="18" borderId="13" xfId="0" applyFont="1" applyFill="1" applyBorder="1" applyAlignment="1">
      <alignment horizontal="center" vertical="center"/>
    </xf>
    <xf numFmtId="0" fontId="15" fillId="18" borderId="37" xfId="0" applyFont="1" applyFill="1" applyBorder="1" applyAlignment="1">
      <alignment horizontal="center" vertical="center"/>
    </xf>
    <xf numFmtId="0" fontId="15" fillId="18" borderId="14" xfId="0" applyFont="1" applyFill="1" applyBorder="1" applyAlignment="1">
      <alignment horizontal="center" vertical="center"/>
    </xf>
    <xf numFmtId="164" fontId="24" fillId="31" borderId="37" xfId="5" applyFont="1" applyFill="1" applyBorder="1" applyAlignment="1">
      <alignment horizontal="center" vertical="center"/>
    </xf>
    <xf numFmtId="164" fontId="24" fillId="20" borderId="18" xfId="5" applyFont="1" applyFill="1" applyBorder="1" applyAlignment="1">
      <alignment horizontal="center" vertical="center"/>
    </xf>
    <xf numFmtId="0" fontId="24" fillId="20" borderId="11" xfId="6" applyNumberFormat="1" applyFont="1" applyFill="1" applyBorder="1" applyAlignment="1">
      <alignment horizontal="center" vertical="center"/>
    </xf>
    <xf numFmtId="0" fontId="24" fillId="20" borderId="12" xfId="6" applyNumberFormat="1" applyFont="1" applyFill="1" applyBorder="1" applyAlignment="1">
      <alignment horizontal="center" vertical="center"/>
    </xf>
    <xf numFmtId="0" fontId="14" fillId="22" borderId="13" xfId="6" applyNumberFormat="1" applyFont="1" applyFill="1" applyBorder="1" applyAlignment="1">
      <alignment horizontal="center" vertical="center" wrapText="1"/>
    </xf>
    <xf numFmtId="0" fontId="14" fillId="22" borderId="14" xfId="6" applyNumberFormat="1" applyFont="1" applyFill="1" applyBorder="1" applyAlignment="1">
      <alignment horizontal="center" vertical="center" wrapText="1"/>
    </xf>
    <xf numFmtId="0" fontId="24" fillId="31" borderId="17" xfId="0" applyFont="1" applyFill="1" applyBorder="1" applyAlignment="1">
      <alignment horizontal="center" vertical="center"/>
    </xf>
    <xf numFmtId="0" fontId="24" fillId="31" borderId="19" xfId="0" applyFont="1" applyFill="1" applyBorder="1" applyAlignment="1">
      <alignment horizontal="center" vertical="center"/>
    </xf>
    <xf numFmtId="164" fontId="14" fillId="22" borderId="19" xfId="5" applyFont="1" applyFill="1" applyBorder="1" applyAlignment="1">
      <alignment horizontal="center" vertical="center"/>
    </xf>
    <xf numFmtId="164" fontId="32" fillId="22" borderId="13" xfId="5" applyFont="1" applyFill="1" applyBorder="1" applyAlignment="1">
      <alignment horizontal="center" vertical="center"/>
    </xf>
    <xf numFmtId="164" fontId="32" fillId="22" borderId="14" xfId="5" applyFont="1" applyFill="1" applyBorder="1" applyAlignment="1">
      <alignment horizontal="center" vertical="center"/>
    </xf>
    <xf numFmtId="164" fontId="14" fillId="0" borderId="21" xfId="5" applyFont="1" applyFill="1" applyBorder="1" applyAlignment="1">
      <alignment horizontal="center" vertical="center"/>
    </xf>
    <xf numFmtId="164" fontId="14" fillId="0" borderId="22" xfId="5" applyFont="1" applyFill="1" applyBorder="1" applyAlignment="1">
      <alignment horizontal="center" vertical="center"/>
    </xf>
    <xf numFmtId="0" fontId="25" fillId="20" borderId="25" xfId="0" applyFont="1" applyFill="1" applyBorder="1" applyAlignment="1">
      <alignment horizontal="center" vertical="center" textRotation="90" wrapText="1"/>
    </xf>
    <xf numFmtId="0" fontId="25" fillId="20" borderId="28" xfId="0" applyFont="1" applyFill="1" applyBorder="1" applyAlignment="1">
      <alignment horizontal="center" vertical="center" textRotation="90" wrapText="1"/>
    </xf>
    <xf numFmtId="0" fontId="25" fillId="0" borderId="28" xfId="0" applyFont="1" applyBorder="1" applyAlignment="1">
      <alignment horizontal="center" vertical="center" textRotation="90" wrapText="1"/>
    </xf>
    <xf numFmtId="0" fontId="25" fillId="22" borderId="34" xfId="0" applyFont="1" applyFill="1" applyBorder="1" applyAlignment="1">
      <alignment horizontal="center" vertical="center" textRotation="90" wrapText="1"/>
    </xf>
    <xf numFmtId="0" fontId="25" fillId="22" borderId="35" xfId="0" applyFont="1" applyFill="1" applyBorder="1" applyAlignment="1">
      <alignment horizontal="center" vertical="center" textRotation="90" wrapText="1"/>
    </xf>
  </cellXfs>
  <cellStyles count="15">
    <cellStyle name="20% - Énfasis1" xfId="13" builtinId="30"/>
    <cellStyle name="20% - Énfasis3" xfId="14" builtinId="38"/>
    <cellStyle name="40% - Énfasis1" xfId="1" builtinId="31" customBuiltin="1"/>
    <cellStyle name="Detalle de día" xfId="6"/>
    <cellStyle name="Día" xfId="5"/>
    <cellStyle name="Encabezado 4" xfId="12" builtinId="19" customBuiltin="1"/>
    <cellStyle name="Encabezado de notas" xfId="8"/>
    <cellStyle name="Énfasis1" xfId="3" builtinId="29" customBuiltin="1"/>
    <cellStyle name="Énfasis5" xfId="4" builtinId="45" customBuiltin="1"/>
    <cellStyle name="Normal" xfId="0" builtinId="0" customBuiltin="1"/>
    <cellStyle name="Notas" xfId="7"/>
    <cellStyle name="Título" xfId="9" builtinId="15" customBuiltin="1"/>
    <cellStyle name="Título 1" xfId="2" builtinId="16" customBuiltin="1"/>
    <cellStyle name="Título 2" xfId="10" builtinId="17" customBuiltin="1"/>
    <cellStyle name="Título 3" xfId="11" builtinId="18" customBuiltin="1"/>
  </cellStyles>
  <dxfs count="273">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mruColors>
      <color rgb="FFFFC000"/>
      <color rgb="FFFF9900"/>
      <color rgb="FF111111"/>
      <color rgb="FFFFFF00"/>
      <color rgb="FFFF00FF"/>
      <color rgb="FFCCFF66"/>
      <color rgb="FF00FF00"/>
      <color rgb="FF66CCFF"/>
      <color rgb="FF3399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ables/table1.xml><?xml version="1.0" encoding="utf-8"?>
<table xmlns="http://schemas.openxmlformats.org/spreadsheetml/2006/main" id="5" name="Table4" displayName="Table4" ref="B1:F13" totalsRowShown="0">
  <autoFilter ref="B1:F13"/>
  <tableColumns count="5">
    <tableColumn id="1" name="Clase" dataDxfId="4"/>
    <tableColumn id="2" name="Fecha" dataDxfId="3"/>
    <tableColumn id="3" name="Club organizador (provisional)" dataDxfId="2"/>
    <tableColumn id="4" name="lugar" dataDxfId="1"/>
    <tableColumn id="5" name="Comentarios" dataDxfId="0"/>
  </tableColumns>
  <tableStyleInfo name="TableStyleDark4" showFirstColumn="0" showLastColumn="0" showRowStripes="1" showColumnStripes="0"/>
</table>
</file>

<file path=xl/theme/theme1.xml><?xml version="1.0" encoding="utf-8"?>
<a:theme xmlns:a="http://schemas.openxmlformats.org/drawingml/2006/main" name="Office Theme">
  <a:themeElements>
    <a:clrScheme name="Verde azulado">
      <a:dk1>
        <a:sysClr val="windowText" lastClr="000000"/>
      </a:dk1>
      <a:lt1>
        <a:sysClr val="window" lastClr="FFFFFF"/>
      </a:lt1>
      <a:dk2>
        <a:srgbClr val="373545"/>
      </a:dk2>
      <a:lt2>
        <a:srgbClr val="CEDBE6"/>
      </a:lt2>
      <a:accent1>
        <a:srgbClr val="3494BA"/>
      </a:accent1>
      <a:accent2>
        <a:srgbClr val="58B6C0"/>
      </a:accent2>
      <a:accent3>
        <a:srgbClr val="75BDA7"/>
      </a:accent3>
      <a:accent4>
        <a:srgbClr val="7A8C8E"/>
      </a:accent4>
      <a:accent5>
        <a:srgbClr val="84ACB6"/>
      </a:accent5>
      <a:accent6>
        <a:srgbClr val="2683C6"/>
      </a:accent6>
      <a:hlink>
        <a:srgbClr val="6B9F25"/>
      </a:hlink>
      <a:folHlink>
        <a:srgbClr val="9F6715"/>
      </a:folHlink>
    </a:clrScheme>
    <a:fontScheme name="Custom 2">
      <a:majorFont>
        <a:latin typeface="Arial"/>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249977111117893"/>
    <pageSetUpPr autoPageBreaks="0" fitToPage="1"/>
  </sheetPr>
  <dimension ref="A1:T366"/>
  <sheetViews>
    <sheetView tabSelected="1" topLeftCell="A101" zoomScale="90" zoomScaleNormal="90" workbookViewId="0">
      <selection activeCell="J14" sqref="J14"/>
    </sheetView>
  </sheetViews>
  <sheetFormatPr baseColWidth="10" defaultColWidth="8.625" defaultRowHeight="16.5" customHeight="1" x14ac:dyDescent="0.3"/>
  <cols>
    <col min="1" max="1" width="2" style="1" customWidth="1"/>
    <col min="2" max="2" width="18.125" style="1" customWidth="1"/>
    <col min="3" max="6" width="17.5" style="1" customWidth="1"/>
    <col min="7" max="7" width="21.125" style="1" customWidth="1"/>
    <col min="8" max="8" width="23.625" style="1" customWidth="1"/>
    <col min="9" max="9" width="2.5" style="1" customWidth="1"/>
    <col min="10" max="10" width="36.125" style="1" customWidth="1"/>
    <col min="11" max="11" width="8.625" style="1"/>
    <col min="12" max="12" width="34.5" style="1" customWidth="1"/>
    <col min="13" max="16384" width="8.625" style="1"/>
  </cols>
  <sheetData>
    <row r="1" spans="1:14" ht="54" customHeight="1" x14ac:dyDescent="0.3">
      <c r="A1" s="4"/>
      <c r="B1" s="2">
        <v>2026</v>
      </c>
      <c r="C1" s="7" t="s">
        <v>2</v>
      </c>
      <c r="D1" s="8"/>
      <c r="E1" s="8"/>
      <c r="F1" s="8"/>
      <c r="G1" s="8"/>
      <c r="H1" s="9"/>
      <c r="J1" s="11"/>
      <c r="K1" s="11"/>
      <c r="L1" s="11"/>
    </row>
    <row r="2" spans="1:14" ht="16.5" customHeight="1" x14ac:dyDescent="0.3">
      <c r="B2" s="23" t="s">
        <v>0</v>
      </c>
      <c r="C2" s="25" t="str">
        <f t="shared" ref="C2:H2" si="0">UPPER(TEXT(C3,"dddd"))</f>
        <v>MARTES</v>
      </c>
      <c r="D2" s="24" t="str">
        <f t="shared" si="0"/>
        <v>MIÉRCOLES</v>
      </c>
      <c r="E2" s="25" t="str">
        <f t="shared" si="0"/>
        <v>JUEVES</v>
      </c>
      <c r="F2" s="24" t="str">
        <f t="shared" si="0"/>
        <v>VIERNES</v>
      </c>
      <c r="G2" s="25" t="str">
        <f t="shared" si="0"/>
        <v>SÁBADO</v>
      </c>
      <c r="H2" s="24" t="str">
        <f t="shared" si="0"/>
        <v>DOMINGO</v>
      </c>
      <c r="J2" s="11"/>
      <c r="K2" s="12"/>
      <c r="L2" s="12"/>
      <c r="M2" s="5"/>
      <c r="N2" s="5"/>
    </row>
    <row r="3" spans="1:14" ht="16.5" customHeight="1" x14ac:dyDescent="0.3">
      <c r="B3" s="44">
        <f t="array" ref="B3:H3">Días+1+DATE(Calendario1Año,Calendario1MesOpción,1)-WEEKDAY(DATE(Calendario1Año,Calendario1MesOpción,1),DíaDeLaSemanaOpción)</f>
        <v>46020</v>
      </c>
      <c r="C3" s="45">
        <v>46021</v>
      </c>
      <c r="D3" s="45">
        <v>46022</v>
      </c>
      <c r="E3" s="45">
        <v>46023</v>
      </c>
      <c r="F3" s="74">
        <v>46024</v>
      </c>
      <c r="G3" s="46">
        <v>46025</v>
      </c>
      <c r="H3" s="71">
        <v>46026</v>
      </c>
      <c r="J3" s="11"/>
      <c r="K3" s="11"/>
      <c r="L3" s="11"/>
    </row>
    <row r="4" spans="1:14" ht="27" customHeight="1" x14ac:dyDescent="0.3">
      <c r="B4" s="47"/>
      <c r="C4" s="27"/>
      <c r="D4" s="27"/>
      <c r="E4" s="27"/>
      <c r="F4" s="27"/>
      <c r="G4" s="202" t="s">
        <v>210</v>
      </c>
      <c r="H4" s="72"/>
      <c r="J4" s="11"/>
      <c r="K4" s="121"/>
      <c r="L4" s="137" t="s">
        <v>21</v>
      </c>
    </row>
    <row r="5" spans="1:14" ht="16.5" customHeight="1" x14ac:dyDescent="0.3">
      <c r="B5" s="47"/>
      <c r="C5" s="27"/>
      <c r="D5" s="27"/>
      <c r="E5" s="27"/>
      <c r="F5" s="27"/>
      <c r="G5" s="27"/>
      <c r="H5" s="27"/>
      <c r="J5" s="11"/>
      <c r="K5" s="122"/>
      <c r="L5" s="131" t="s">
        <v>22</v>
      </c>
    </row>
    <row r="6" spans="1:14" ht="16.5" customHeight="1" x14ac:dyDescent="0.2">
      <c r="B6" s="47"/>
      <c r="C6" s="27"/>
      <c r="D6" s="27"/>
      <c r="E6" s="27"/>
      <c r="F6" s="27"/>
      <c r="G6" s="27"/>
      <c r="H6" s="27"/>
      <c r="J6" s="11"/>
      <c r="K6" s="123"/>
      <c r="L6" s="138" t="s">
        <v>23</v>
      </c>
    </row>
    <row r="7" spans="1:14" ht="16.5" customHeight="1" x14ac:dyDescent="0.3">
      <c r="B7" s="48"/>
      <c r="C7" s="27"/>
      <c r="D7" s="32"/>
      <c r="E7" s="32"/>
      <c r="F7" s="27"/>
      <c r="G7" s="32"/>
      <c r="H7" s="76"/>
      <c r="J7" s="11"/>
      <c r="K7" s="124"/>
      <c r="L7" s="131" t="s">
        <v>24</v>
      </c>
    </row>
    <row r="8" spans="1:14" ht="16.5" customHeight="1" x14ac:dyDescent="0.3">
      <c r="B8" s="113">
        <f t="array" ref="B8:H8">Días+8+DATE(Calendario1Año,Calendario1MesOpción,1)-WEEKDAY(DATE(Calendario1Año,Calendario1MesOpción,1),DíaDeLaSemanaOpción)</f>
        <v>46027</v>
      </c>
      <c r="C8" s="71">
        <v>46028</v>
      </c>
      <c r="D8" s="71">
        <v>46029</v>
      </c>
      <c r="E8" s="71">
        <v>46030</v>
      </c>
      <c r="F8" s="71">
        <v>46031</v>
      </c>
      <c r="G8" s="71">
        <v>46032</v>
      </c>
      <c r="H8" s="71">
        <v>46033</v>
      </c>
      <c r="J8" s="11"/>
      <c r="K8" s="125"/>
      <c r="L8" s="139" t="s">
        <v>25</v>
      </c>
    </row>
    <row r="9" spans="1:14" ht="24.75" customHeight="1" x14ac:dyDescent="0.3">
      <c r="B9" s="43"/>
      <c r="C9" s="43"/>
      <c r="D9" s="72"/>
      <c r="E9" s="72"/>
      <c r="F9" s="116"/>
      <c r="G9" s="191" t="s">
        <v>210</v>
      </c>
      <c r="H9" s="43"/>
      <c r="J9" s="11"/>
      <c r="K9" s="126"/>
      <c r="L9" s="133" t="s">
        <v>26</v>
      </c>
    </row>
    <row r="10" spans="1:14" ht="16.5" customHeight="1" x14ac:dyDescent="0.3">
      <c r="B10" s="27"/>
      <c r="C10" s="27"/>
      <c r="D10" s="27"/>
      <c r="E10" s="27"/>
      <c r="F10" s="28"/>
      <c r="G10" s="29"/>
      <c r="H10" s="29"/>
      <c r="J10" s="11"/>
      <c r="K10" s="127"/>
      <c r="L10" s="139" t="s">
        <v>27</v>
      </c>
    </row>
    <row r="11" spans="1:14" ht="16.5" customHeight="1" x14ac:dyDescent="0.3">
      <c r="B11" s="27"/>
      <c r="C11" s="27"/>
      <c r="D11" s="27"/>
      <c r="E11" s="27"/>
      <c r="F11" s="27"/>
      <c r="G11" s="28"/>
      <c r="H11" s="27"/>
      <c r="J11" s="11"/>
      <c r="K11" s="128"/>
      <c r="L11" s="132" t="s">
        <v>28</v>
      </c>
    </row>
    <row r="12" spans="1:14" ht="16.5" customHeight="1" x14ac:dyDescent="0.3">
      <c r="B12" s="35"/>
      <c r="C12" s="35"/>
      <c r="D12" s="35"/>
      <c r="E12" s="35"/>
      <c r="F12" s="35"/>
      <c r="G12" s="35"/>
      <c r="H12" s="35"/>
      <c r="J12" s="11"/>
      <c r="K12" s="129"/>
      <c r="L12" s="138" t="s">
        <v>29</v>
      </c>
    </row>
    <row r="13" spans="1:14" ht="16.5" customHeight="1" x14ac:dyDescent="0.3">
      <c r="B13" s="49">
        <f t="array" ref="B13:H13">Días+15+DATE(Calendario1Año,Calendario1MesOpción,1)-WEEKDAY(DATE(Calendario1Año,Calendario1MesOpción,1),DíaDeLaSemanaOpción)</f>
        <v>46034</v>
      </c>
      <c r="C13" s="46">
        <v>46035</v>
      </c>
      <c r="D13" s="46">
        <v>46036</v>
      </c>
      <c r="E13" s="46">
        <v>46037</v>
      </c>
      <c r="F13" s="46">
        <v>46038</v>
      </c>
      <c r="G13" s="71">
        <v>46039</v>
      </c>
      <c r="H13" s="71">
        <v>46040</v>
      </c>
      <c r="J13" s="11"/>
      <c r="K13" s="130"/>
      <c r="L13" s="134" t="s">
        <v>30</v>
      </c>
    </row>
    <row r="14" spans="1:14" ht="16.5" customHeight="1" x14ac:dyDescent="0.3">
      <c r="B14" s="47"/>
      <c r="C14" s="27"/>
      <c r="D14" s="27"/>
      <c r="E14" s="27"/>
      <c r="F14" s="77"/>
      <c r="G14" s="229" t="s">
        <v>230</v>
      </c>
      <c r="H14" s="230"/>
      <c r="J14" s="15" t="s">
        <v>246</v>
      </c>
      <c r="K14" s="119"/>
      <c r="L14" s="11"/>
    </row>
    <row r="15" spans="1:14" ht="16.5" customHeight="1" x14ac:dyDescent="0.3">
      <c r="B15" s="47"/>
      <c r="C15" s="27"/>
      <c r="D15" s="27"/>
      <c r="E15" s="27"/>
      <c r="F15" s="77"/>
      <c r="G15" s="192" t="s">
        <v>209</v>
      </c>
      <c r="H15" s="29"/>
      <c r="J15" s="11"/>
      <c r="K15" s="81"/>
      <c r="L15" s="11"/>
    </row>
    <row r="16" spans="1:14" ht="16.5" customHeight="1" x14ac:dyDescent="0.3">
      <c r="B16" s="47"/>
      <c r="C16" s="27"/>
      <c r="D16" s="27"/>
      <c r="E16" s="27"/>
      <c r="F16" s="77"/>
      <c r="G16" s="193" t="s">
        <v>210</v>
      </c>
      <c r="H16" s="27"/>
      <c r="K16" s="81"/>
      <c r="L16" s="11"/>
    </row>
    <row r="17" spans="1:12" ht="16.5" customHeight="1" x14ac:dyDescent="0.3">
      <c r="B17" s="48"/>
      <c r="C17" s="32"/>
      <c r="D17" s="32"/>
      <c r="E17" s="32"/>
      <c r="F17" s="48"/>
      <c r="G17" s="35"/>
      <c r="H17" s="35"/>
      <c r="J17" s="11"/>
      <c r="K17" s="119"/>
      <c r="L17" s="11"/>
    </row>
    <row r="18" spans="1:12" ht="16.5" customHeight="1" x14ac:dyDescent="0.3">
      <c r="B18" s="46">
        <f t="array" ref="B18:H18">Días+22+DATE(Calendario1Año,Calendario1MesOpción,1)-WEEKDAY(DATE(Calendario1Año,Calendario1MesOpción,1),DíaDeLaSemanaOpción)</f>
        <v>46041</v>
      </c>
      <c r="C18" s="46">
        <v>46042</v>
      </c>
      <c r="D18" s="46">
        <v>46043</v>
      </c>
      <c r="E18" s="50">
        <v>46044</v>
      </c>
      <c r="F18" s="46">
        <v>46045</v>
      </c>
      <c r="G18" s="83">
        <v>46046</v>
      </c>
      <c r="H18" s="83">
        <v>46047</v>
      </c>
      <c r="J18" s="11"/>
      <c r="K18" s="119"/>
      <c r="L18" s="11"/>
    </row>
    <row r="19" spans="1:12" ht="16.5" customHeight="1" x14ac:dyDescent="0.3">
      <c r="B19" s="29"/>
      <c r="C19" s="29"/>
      <c r="D19" s="29"/>
      <c r="E19" s="22"/>
      <c r="F19" s="47"/>
      <c r="G19" s="193" t="s">
        <v>210</v>
      </c>
      <c r="H19" s="43"/>
      <c r="J19" s="11"/>
      <c r="K19" s="119"/>
      <c r="L19" s="11"/>
    </row>
    <row r="20" spans="1:12" ht="16.5" customHeight="1" x14ac:dyDescent="0.3">
      <c r="B20" s="27"/>
      <c r="C20" s="27"/>
      <c r="D20" s="27"/>
      <c r="E20" s="22"/>
      <c r="F20" s="27"/>
      <c r="G20" s="27"/>
      <c r="H20" s="27"/>
      <c r="J20" s="11"/>
      <c r="K20" s="120"/>
      <c r="L20" s="11"/>
    </row>
    <row r="21" spans="1:12" ht="16.5" customHeight="1" x14ac:dyDescent="0.3">
      <c r="B21" s="27"/>
      <c r="C21" s="27"/>
      <c r="D21" s="27"/>
      <c r="E21" s="22"/>
      <c r="F21" s="27"/>
      <c r="G21" s="28"/>
      <c r="H21" s="27"/>
      <c r="J21" s="11"/>
      <c r="K21" s="81"/>
      <c r="L21" s="11"/>
    </row>
    <row r="22" spans="1:12" ht="16.5" customHeight="1" x14ac:dyDescent="0.3">
      <c r="B22" s="35"/>
      <c r="C22" s="35"/>
      <c r="D22" s="35"/>
      <c r="E22" s="51"/>
      <c r="F22" s="32"/>
      <c r="G22" s="38"/>
      <c r="H22" s="35"/>
    </row>
    <row r="23" spans="1:12" ht="16.5" customHeight="1" x14ac:dyDescent="0.3">
      <c r="B23" s="113">
        <f t="array" ref="B23:H23">Días+29+DATE(Calendario1Año,Calendario1MesOpción,1)-WEEKDAY(DATE(Calendario1Año,Calendario1MesOpción,1),DíaDeLaSemanaOpción)</f>
        <v>46048</v>
      </c>
      <c r="C23" s="71">
        <v>46049</v>
      </c>
      <c r="D23" s="71">
        <v>46050</v>
      </c>
      <c r="E23" s="71">
        <v>46051</v>
      </c>
      <c r="F23" s="71">
        <v>46052</v>
      </c>
      <c r="G23" s="71">
        <v>46053</v>
      </c>
      <c r="H23" s="71">
        <v>46054</v>
      </c>
    </row>
    <row r="24" spans="1:12" ht="24" customHeight="1" x14ac:dyDescent="0.3">
      <c r="B24" s="43"/>
      <c r="C24" s="43"/>
      <c r="D24" s="72"/>
      <c r="E24" s="43"/>
      <c r="F24" s="43"/>
      <c r="G24" s="193" t="s">
        <v>211</v>
      </c>
      <c r="H24" s="43"/>
    </row>
    <row r="25" spans="1:12" ht="16.5" customHeight="1" x14ac:dyDescent="0.3">
      <c r="B25" s="27"/>
      <c r="C25" s="27"/>
      <c r="D25" s="27"/>
      <c r="E25" s="26"/>
      <c r="F25" s="26"/>
      <c r="G25" s="26"/>
      <c r="H25" s="26"/>
    </row>
    <row r="26" spans="1:12" ht="16.5" customHeight="1" x14ac:dyDescent="0.3">
      <c r="B26" s="27"/>
      <c r="C26" s="27"/>
      <c r="D26" s="27"/>
      <c r="E26" s="27"/>
      <c r="F26" s="27"/>
      <c r="G26" s="27"/>
      <c r="H26" s="27"/>
    </row>
    <row r="27" spans="1:12" ht="16.5" customHeight="1" x14ac:dyDescent="0.3">
      <c r="B27" s="35"/>
      <c r="C27" s="35"/>
      <c r="D27" s="35"/>
      <c r="E27" s="35"/>
      <c r="F27" s="35"/>
      <c r="G27" s="35"/>
      <c r="H27" s="35"/>
      <c r="J27" s="11"/>
    </row>
    <row r="28" spans="1:12" ht="16.5" customHeight="1" x14ac:dyDescent="0.3">
      <c r="B28" s="52">
        <f t="array" ref="B28:C28">Días+36+DATE(Calendario1Año,Calendario1MesOpción,1)-WEEKDAY(DATE(Calendario1Año,Calendario1MesOpción,1),DíaDeLaSemanaOpción)</f>
        <v>46055</v>
      </c>
      <c r="C28" s="45">
        <v>46056</v>
      </c>
      <c r="D28" s="253" t="s">
        <v>1</v>
      </c>
      <c r="E28" s="254"/>
      <c r="F28" s="254"/>
      <c r="G28" s="254"/>
      <c r="H28" s="255"/>
    </row>
    <row r="29" spans="1:12" ht="16.5" customHeight="1" x14ac:dyDescent="0.3">
      <c r="B29" s="72"/>
      <c r="C29" s="72"/>
      <c r="D29" s="256"/>
      <c r="E29" s="257"/>
      <c r="F29" s="257"/>
      <c r="G29" s="257"/>
      <c r="H29" s="258"/>
    </row>
    <row r="30" spans="1:12" ht="16.5" customHeight="1" x14ac:dyDescent="0.3">
      <c r="B30" s="76"/>
      <c r="C30" s="76"/>
      <c r="D30" s="259"/>
      <c r="E30" s="260"/>
      <c r="F30" s="260"/>
      <c r="G30" s="260"/>
      <c r="H30" s="261"/>
    </row>
    <row r="31" spans="1:12" ht="54" customHeight="1" x14ac:dyDescent="0.3">
      <c r="A31" s="6"/>
      <c r="B31" s="18">
        <f>YEAR(DATE(Calendario1Año,Calendario1MesOpción+1,1))</f>
        <v>2026</v>
      </c>
      <c r="C31" s="19" t="s">
        <v>4</v>
      </c>
      <c r="D31" s="6"/>
      <c r="E31" s="6"/>
      <c r="F31" s="6"/>
      <c r="G31" s="6"/>
      <c r="H31" s="6"/>
    </row>
    <row r="32" spans="1:12" ht="16.5" customHeight="1" x14ac:dyDescent="0.3">
      <c r="A32" s="10"/>
      <c r="B32" s="24" t="str">
        <f>UPPER(TEXT(B33,"dddd"))</f>
        <v>LUNES</v>
      </c>
      <c r="C32" s="25" t="str">
        <f t="shared" ref="C32:H32" si="1">UPPER(TEXT(C33,"dddd"))</f>
        <v>MARTES</v>
      </c>
      <c r="D32" s="24" t="str">
        <f t="shared" si="1"/>
        <v>MIÉRCOLES</v>
      </c>
      <c r="E32" s="25" t="str">
        <f t="shared" si="1"/>
        <v>JUEVES</v>
      </c>
      <c r="F32" s="24" t="str">
        <f t="shared" si="1"/>
        <v>VIERNES</v>
      </c>
      <c r="G32" s="25" t="str">
        <f t="shared" si="1"/>
        <v>SÁBADO</v>
      </c>
      <c r="H32" s="24" t="str">
        <f t="shared" si="1"/>
        <v>DOMINGO</v>
      </c>
    </row>
    <row r="33" spans="1:20" ht="16.5" customHeight="1" x14ac:dyDescent="0.3">
      <c r="A33" s="10"/>
      <c r="B33" s="45">
        <f t="array" ref="B33:H33">Días+1+DATE(Calendario2Año,Calendario2MesOpción,1)-WEEKDAY(DATE(Calendario2Año,Calendario2MesOpción,1),DíaDeLaSemanaOpción)</f>
        <v>46048</v>
      </c>
      <c r="C33" s="46">
        <v>46049</v>
      </c>
      <c r="D33" s="46">
        <v>46050</v>
      </c>
      <c r="E33" s="71">
        <v>46051</v>
      </c>
      <c r="F33" s="71">
        <v>46052</v>
      </c>
      <c r="G33" s="71">
        <v>46053</v>
      </c>
      <c r="H33" s="71">
        <v>46054</v>
      </c>
      <c r="I33" s="10"/>
      <c r="K33" s="121"/>
      <c r="L33" s="137" t="s">
        <v>21</v>
      </c>
    </row>
    <row r="34" spans="1:20" ht="16.5" customHeight="1" x14ac:dyDescent="0.3">
      <c r="A34" s="10"/>
      <c r="B34" s="72"/>
      <c r="C34" s="72"/>
      <c r="D34" s="72"/>
      <c r="E34" s="43"/>
      <c r="F34" s="43"/>
      <c r="G34" s="43"/>
      <c r="H34" s="43"/>
      <c r="I34" s="10"/>
      <c r="K34" s="122"/>
      <c r="L34" s="131" t="s">
        <v>22</v>
      </c>
    </row>
    <row r="35" spans="1:20" ht="16.5" customHeight="1" x14ac:dyDescent="0.2">
      <c r="A35" s="10"/>
      <c r="B35" s="27"/>
      <c r="C35" s="27"/>
      <c r="D35" s="27"/>
      <c r="E35" s="27"/>
      <c r="F35" s="27"/>
      <c r="G35" s="29"/>
      <c r="H35" s="29"/>
      <c r="I35" s="10"/>
      <c r="K35" s="123"/>
      <c r="L35" s="138" t="s">
        <v>23</v>
      </c>
    </row>
    <row r="36" spans="1:20" ht="16.5" customHeight="1" x14ac:dyDescent="0.3">
      <c r="A36" s="10"/>
      <c r="B36" s="27"/>
      <c r="C36" s="27"/>
      <c r="D36" s="27"/>
      <c r="E36" s="27"/>
      <c r="F36" s="27"/>
      <c r="G36" s="27"/>
      <c r="H36" s="27"/>
      <c r="I36" s="10"/>
      <c r="K36" s="124"/>
      <c r="L36" s="131" t="s">
        <v>24</v>
      </c>
    </row>
    <row r="37" spans="1:20" ht="16.5" customHeight="1" x14ac:dyDescent="0.3">
      <c r="A37" s="10"/>
      <c r="B37" s="35"/>
      <c r="C37" s="35"/>
      <c r="D37" s="35"/>
      <c r="E37" s="35"/>
      <c r="F37" s="35"/>
      <c r="G37" s="35"/>
      <c r="H37" s="35"/>
      <c r="K37" s="125"/>
      <c r="L37" s="139" t="s">
        <v>25</v>
      </c>
    </row>
    <row r="38" spans="1:20" ht="16.5" customHeight="1" x14ac:dyDescent="0.3">
      <c r="A38" s="10"/>
      <c r="B38" s="59">
        <f t="array" ref="B38:H38">Días+8+DATE(Calendario2Año,Calendario2MesOpción,1)-WEEKDAY(DATE(Calendario2Año,Calendario2MesOpción,1),DíaDeLaSemanaOpción)</f>
        <v>46055</v>
      </c>
      <c r="C38" s="59">
        <v>46056</v>
      </c>
      <c r="D38" s="59">
        <v>46057</v>
      </c>
      <c r="E38" s="83">
        <v>46058</v>
      </c>
      <c r="F38" s="83">
        <v>46059</v>
      </c>
      <c r="G38" s="83">
        <v>46060</v>
      </c>
      <c r="H38" s="83">
        <v>46061</v>
      </c>
      <c r="K38" s="126"/>
      <c r="L38" s="133" t="s">
        <v>26</v>
      </c>
    </row>
    <row r="39" spans="1:20" ht="16.5" customHeight="1" x14ac:dyDescent="0.3">
      <c r="A39" s="10"/>
      <c r="B39" s="43"/>
      <c r="C39" s="115"/>
      <c r="D39" s="271" t="s">
        <v>78</v>
      </c>
      <c r="E39" s="272"/>
      <c r="F39" s="272"/>
      <c r="G39" s="272"/>
      <c r="H39" s="273"/>
      <c r="K39" s="127"/>
      <c r="L39" s="139" t="s">
        <v>27</v>
      </c>
    </row>
    <row r="40" spans="1:20" ht="16.5" customHeight="1" x14ac:dyDescent="0.3">
      <c r="A40" s="10"/>
      <c r="B40" s="32"/>
      <c r="C40" s="48"/>
      <c r="D40" s="32"/>
      <c r="E40" s="32"/>
      <c r="F40" s="32"/>
      <c r="G40" s="192" t="s">
        <v>209</v>
      </c>
      <c r="H40" s="29"/>
      <c r="K40" s="128"/>
      <c r="L40" s="132" t="s">
        <v>28</v>
      </c>
    </row>
    <row r="41" spans="1:20" ht="23.25" customHeight="1" x14ac:dyDescent="0.3">
      <c r="A41" s="10"/>
      <c r="B41" s="32"/>
      <c r="C41" s="48"/>
      <c r="D41" s="32"/>
      <c r="E41" s="32"/>
      <c r="F41" s="32"/>
      <c r="G41" s="193" t="s">
        <v>211</v>
      </c>
      <c r="H41" s="27"/>
      <c r="K41" s="129"/>
      <c r="L41" s="138" t="s">
        <v>29</v>
      </c>
    </row>
    <row r="42" spans="1:20" ht="16.5" customHeight="1" x14ac:dyDescent="0.3">
      <c r="A42" s="10"/>
      <c r="B42" s="32"/>
      <c r="C42" s="48"/>
      <c r="D42" s="35"/>
      <c r="E42" s="35"/>
      <c r="F42" s="35"/>
      <c r="G42" s="35"/>
      <c r="H42" s="35"/>
      <c r="K42" s="130"/>
      <c r="L42" s="134" t="s">
        <v>30</v>
      </c>
    </row>
    <row r="43" spans="1:20" ht="16.5" customHeight="1" x14ac:dyDescent="0.3">
      <c r="A43" s="10"/>
      <c r="B43" s="46">
        <f t="array" ref="B43:H43">Días+15+DATE(Calendario2Año,Calendario2MesOpción,1)-WEEKDAY(DATE(Calendario2Año,Calendario2MesOpción,1),DíaDeLaSemanaOpción)</f>
        <v>46062</v>
      </c>
      <c r="C43" s="46">
        <v>46063</v>
      </c>
      <c r="D43" s="83">
        <v>46064</v>
      </c>
      <c r="E43" s="83">
        <v>46065</v>
      </c>
      <c r="F43" s="83">
        <v>46066</v>
      </c>
      <c r="G43" s="83">
        <v>46067</v>
      </c>
      <c r="H43" s="83">
        <v>46068</v>
      </c>
    </row>
    <row r="44" spans="1:20" s="5" customFormat="1" ht="16.5" customHeight="1" x14ac:dyDescent="0.3">
      <c r="A44" s="3"/>
      <c r="B44" s="72"/>
      <c r="C44" s="72"/>
      <c r="D44" s="72"/>
      <c r="E44" s="72"/>
      <c r="F44" s="72"/>
      <c r="G44" s="125" t="s">
        <v>239</v>
      </c>
      <c r="H44" s="125"/>
    </row>
    <row r="45" spans="1:20" s="5" customFormat="1" ht="21" customHeight="1" x14ac:dyDescent="0.3">
      <c r="A45" s="3"/>
      <c r="B45" s="27"/>
      <c r="C45" s="27"/>
      <c r="D45" s="27"/>
      <c r="E45" s="27"/>
      <c r="F45" s="27"/>
      <c r="G45" s="193" t="s">
        <v>211</v>
      </c>
      <c r="H45" s="27"/>
    </row>
    <row r="46" spans="1:20" s="5" customFormat="1" ht="16.5" customHeight="1" x14ac:dyDescent="0.3">
      <c r="A46" s="3"/>
      <c r="B46" s="27"/>
      <c r="C46" s="27"/>
      <c r="D46" s="27"/>
      <c r="E46" s="27"/>
      <c r="F46" s="27"/>
      <c r="G46" s="27"/>
      <c r="H46" s="27"/>
    </row>
    <row r="47" spans="1:20" ht="16.5" customHeight="1" x14ac:dyDescent="0.3">
      <c r="A47" s="10"/>
      <c r="B47" s="35"/>
      <c r="C47" s="38"/>
      <c r="D47" s="35"/>
      <c r="E47" s="35"/>
      <c r="F47" s="35"/>
      <c r="G47" s="35"/>
      <c r="H47" s="35"/>
      <c r="J47" s="12"/>
      <c r="K47" s="12"/>
      <c r="L47" s="12"/>
      <c r="M47" s="5"/>
      <c r="N47" s="5"/>
      <c r="O47" s="5"/>
      <c r="P47" s="5"/>
      <c r="Q47" s="5"/>
      <c r="R47" s="5"/>
      <c r="S47" s="5"/>
      <c r="T47" s="5"/>
    </row>
    <row r="48" spans="1:20" ht="16.5" customHeight="1" x14ac:dyDescent="0.3">
      <c r="A48" s="10"/>
      <c r="B48" s="83">
        <f t="array" ref="B48:H48">Días+22+DATE(Calendario2Año,Calendario2MesOpción,1)-WEEKDAY(DATE(Calendario2Año,Calendario2MesOpción,1),DíaDeLaSemanaOpción)</f>
        <v>46069</v>
      </c>
      <c r="C48" s="83">
        <v>46070</v>
      </c>
      <c r="D48" s="83">
        <v>46071</v>
      </c>
      <c r="E48" s="83">
        <v>46072</v>
      </c>
      <c r="F48" s="83">
        <v>46073</v>
      </c>
      <c r="G48" s="83">
        <v>46074</v>
      </c>
      <c r="H48" s="83">
        <v>46075</v>
      </c>
      <c r="J48" s="11"/>
      <c r="K48" s="11"/>
      <c r="L48" s="11"/>
    </row>
    <row r="49" spans="1:20" ht="16.5" customHeight="1" x14ac:dyDescent="0.3">
      <c r="A49" s="10"/>
      <c r="B49" s="276" t="s">
        <v>188</v>
      </c>
      <c r="C49" s="277"/>
      <c r="D49" s="277"/>
      <c r="E49" s="277"/>
      <c r="F49" s="278"/>
      <c r="G49" s="279" t="s">
        <v>197</v>
      </c>
      <c r="H49" s="280"/>
      <c r="J49" s="11"/>
      <c r="K49" s="11"/>
      <c r="L49" s="11"/>
    </row>
    <row r="50" spans="1:20" ht="19.5" customHeight="1" x14ac:dyDescent="0.3">
      <c r="A50" s="10"/>
      <c r="B50" s="29"/>
      <c r="C50" s="29"/>
      <c r="D50" s="29"/>
      <c r="E50" s="29"/>
      <c r="F50" s="29"/>
      <c r="G50" s="193" t="s">
        <v>211</v>
      </c>
      <c r="H50" s="29"/>
      <c r="J50" s="11"/>
      <c r="K50" s="11"/>
      <c r="L50" s="11"/>
    </row>
    <row r="51" spans="1:20" ht="16.5" customHeight="1" x14ac:dyDescent="0.3">
      <c r="A51" s="10"/>
      <c r="B51" s="27"/>
      <c r="C51" s="27"/>
      <c r="D51" s="27"/>
      <c r="E51" s="27"/>
      <c r="F51" s="27"/>
      <c r="G51" s="29"/>
      <c r="H51" s="29"/>
      <c r="J51" s="11"/>
      <c r="K51" s="11"/>
      <c r="L51" s="11"/>
    </row>
    <row r="52" spans="1:20" ht="16.5" customHeight="1" x14ac:dyDescent="0.3">
      <c r="A52" s="10"/>
      <c r="B52" s="35"/>
      <c r="C52" s="35"/>
      <c r="D52" s="35"/>
      <c r="E52" s="73"/>
      <c r="F52" s="73"/>
      <c r="G52" s="73"/>
      <c r="H52" s="73"/>
      <c r="J52" s="11"/>
      <c r="K52" s="11"/>
      <c r="L52" s="11"/>
      <c r="N52" s="13"/>
    </row>
    <row r="53" spans="1:20" ht="16.5" customHeight="1" x14ac:dyDescent="0.3">
      <c r="A53" s="10"/>
      <c r="B53" s="83">
        <f t="array" ref="B53:H53">Días+29+DATE(Calendario2Año,Calendario2MesOpción,1)-WEEKDAY(DATE(Calendario2Año,Calendario2MesOpción,1),DíaDeLaSemanaOpción)</f>
        <v>46076</v>
      </c>
      <c r="C53" s="83">
        <v>46077</v>
      </c>
      <c r="D53" s="83">
        <v>46078</v>
      </c>
      <c r="E53" s="83">
        <v>46079</v>
      </c>
      <c r="F53" s="83">
        <v>46080</v>
      </c>
      <c r="G53" s="83">
        <v>46081</v>
      </c>
      <c r="H53" s="85">
        <v>46082</v>
      </c>
      <c r="J53" s="11"/>
      <c r="K53" s="11"/>
      <c r="L53" s="11"/>
      <c r="N53" s="13"/>
    </row>
    <row r="54" spans="1:20" ht="16.5" customHeight="1" x14ac:dyDescent="0.3">
      <c r="A54" s="10"/>
      <c r="B54" s="27"/>
      <c r="C54" s="27"/>
      <c r="D54" s="27"/>
      <c r="E54" s="241" t="s">
        <v>134</v>
      </c>
      <c r="F54" s="242"/>
      <c r="G54" s="242"/>
      <c r="H54" s="243"/>
      <c r="J54" s="5"/>
      <c r="K54" s="5"/>
      <c r="L54" s="5"/>
      <c r="M54" s="5"/>
      <c r="N54" s="5"/>
      <c r="O54" s="5"/>
      <c r="P54" s="5"/>
      <c r="Q54" s="5"/>
      <c r="R54" s="5"/>
      <c r="S54" s="5"/>
      <c r="T54" s="5"/>
    </row>
    <row r="55" spans="1:20" ht="16.5" customHeight="1" x14ac:dyDescent="0.3">
      <c r="A55" s="10"/>
      <c r="B55" s="27"/>
      <c r="C55" s="27"/>
      <c r="D55" s="27"/>
      <c r="E55" s="32"/>
      <c r="F55" s="32"/>
      <c r="G55" s="231" t="s">
        <v>245</v>
      </c>
      <c r="H55" s="232"/>
      <c r="J55" s="224"/>
    </row>
    <row r="56" spans="1:20" ht="16.5" customHeight="1" x14ac:dyDescent="0.3">
      <c r="A56" s="10"/>
      <c r="B56" s="27"/>
      <c r="C56" s="27"/>
      <c r="D56" s="27"/>
      <c r="E56" s="32"/>
      <c r="F56" s="32"/>
      <c r="G56" s="192" t="s">
        <v>209</v>
      </c>
      <c r="H56" s="27"/>
    </row>
    <row r="57" spans="1:20" ht="16.5" customHeight="1" x14ac:dyDescent="0.3">
      <c r="A57" s="10"/>
      <c r="B57" s="27"/>
      <c r="C57" s="27"/>
      <c r="D57" s="27"/>
      <c r="E57" s="32"/>
      <c r="F57" s="32"/>
      <c r="G57" s="192" t="s">
        <v>212</v>
      </c>
      <c r="H57" s="27"/>
      <c r="J57" s="5"/>
      <c r="K57" s="5"/>
      <c r="L57" s="5"/>
      <c r="M57" s="5"/>
      <c r="N57" s="5"/>
      <c r="O57" s="5"/>
      <c r="P57" s="5"/>
      <c r="Q57" s="5"/>
      <c r="R57" s="5"/>
      <c r="S57" s="5"/>
      <c r="T57" s="5"/>
    </row>
    <row r="58" spans="1:20" ht="16.5" customHeight="1" x14ac:dyDescent="0.3">
      <c r="B58" s="45">
        <f t="array" ref="B58:C58">Días+36+DATE(Calendario2Año,Calendario2MesOpción,1)-WEEKDAY(DATE(Calendario2Año,Calendario2MesOpción,1),DíaDeLaSemanaOpción)</f>
        <v>46083</v>
      </c>
      <c r="C58" s="45">
        <v>46084</v>
      </c>
      <c r="D58" s="262" t="s">
        <v>14</v>
      </c>
      <c r="E58" s="263"/>
      <c r="F58" s="263"/>
      <c r="G58" s="263"/>
      <c r="H58" s="264"/>
    </row>
    <row r="59" spans="1:20" ht="16.5" customHeight="1" x14ac:dyDescent="0.3">
      <c r="B59" s="27"/>
      <c r="C59" s="27"/>
      <c r="D59" s="265"/>
      <c r="E59" s="266"/>
      <c r="F59" s="266"/>
      <c r="G59" s="266"/>
      <c r="H59" s="267"/>
    </row>
    <row r="60" spans="1:20" ht="16.5" customHeight="1" x14ac:dyDescent="0.3">
      <c r="B60" s="35"/>
      <c r="C60" s="35"/>
      <c r="D60" s="268"/>
      <c r="E60" s="269"/>
      <c r="F60" s="269"/>
      <c r="G60" s="269"/>
      <c r="H60" s="270"/>
    </row>
    <row r="61" spans="1:20" ht="54" customHeight="1" x14ac:dyDescent="0.3">
      <c r="A61" s="4"/>
      <c r="B61" s="18">
        <f>YEAR(DATE(Calendario2Año,Calendario2MesOpción+1,1))</f>
        <v>2026</v>
      </c>
      <c r="C61" s="19" t="s">
        <v>5</v>
      </c>
      <c r="D61" s="6"/>
      <c r="E61" s="6"/>
      <c r="F61" s="6"/>
      <c r="G61" s="6"/>
      <c r="H61" s="6"/>
    </row>
    <row r="62" spans="1:20" ht="16.5" customHeight="1" x14ac:dyDescent="0.3">
      <c r="B62" s="24" t="str">
        <f t="shared" ref="B62:H62" si="2">UPPER(TEXT(B63,"dddd"))</f>
        <v>LUNES</v>
      </c>
      <c r="C62" s="25" t="str">
        <f t="shared" si="2"/>
        <v>MARTES</v>
      </c>
      <c r="D62" s="24" t="str">
        <f t="shared" si="2"/>
        <v>MIÉRCOLES</v>
      </c>
      <c r="E62" s="25" t="str">
        <f t="shared" si="2"/>
        <v>JUEVES</v>
      </c>
      <c r="F62" s="24" t="str">
        <f t="shared" si="2"/>
        <v>VIERNES</v>
      </c>
      <c r="G62" s="25" t="str">
        <f t="shared" si="2"/>
        <v>SÁBADO</v>
      </c>
      <c r="H62" s="24" t="str">
        <f t="shared" si="2"/>
        <v>DOMINGO</v>
      </c>
    </row>
    <row r="63" spans="1:20" ht="16.5" customHeight="1" x14ac:dyDescent="0.3">
      <c r="B63" s="45">
        <f t="array" ref="B63:H63">Días+1+DATE(Calendario3Año,Calendario3MesOpción,1)-WEEKDAY(DATE(Calendario3Año,Calendario3MesOpción,1),DíaDeLaSemanaOpción)</f>
        <v>46076</v>
      </c>
      <c r="C63" s="46">
        <v>46077</v>
      </c>
      <c r="D63" s="46">
        <v>46078</v>
      </c>
      <c r="E63" s="71">
        <v>46079</v>
      </c>
      <c r="F63" s="71">
        <v>46080</v>
      </c>
      <c r="G63" s="71">
        <v>46081</v>
      </c>
      <c r="H63" s="71">
        <v>46082</v>
      </c>
    </row>
    <row r="64" spans="1:20" s="5" customFormat="1" ht="16.5" customHeight="1" x14ac:dyDescent="0.3">
      <c r="B64" s="72"/>
      <c r="C64" s="72"/>
      <c r="D64" s="72"/>
      <c r="E64" s="58"/>
      <c r="F64" s="79"/>
      <c r="G64" s="79"/>
      <c r="H64" s="79"/>
      <c r="J64" s="1"/>
      <c r="K64" s="121"/>
      <c r="L64" s="137" t="s">
        <v>21</v>
      </c>
      <c r="M64" s="1"/>
      <c r="N64" s="1"/>
      <c r="O64" s="1"/>
      <c r="P64" s="1"/>
      <c r="Q64" s="1"/>
      <c r="R64" s="1"/>
      <c r="S64" s="1"/>
      <c r="T64" s="1"/>
    </row>
    <row r="65" spans="2:20" s="5" customFormat="1" ht="16.5" customHeight="1" x14ac:dyDescent="0.3">
      <c r="B65" s="27"/>
      <c r="C65" s="27"/>
      <c r="D65" s="27"/>
      <c r="E65" s="32"/>
      <c r="F65" s="32"/>
      <c r="G65" s="27"/>
      <c r="H65" s="27"/>
      <c r="J65" s="1"/>
      <c r="K65" s="122"/>
      <c r="L65" s="131" t="s">
        <v>22</v>
      </c>
      <c r="M65" s="1"/>
      <c r="N65" s="1"/>
      <c r="O65" s="1"/>
      <c r="P65" s="1"/>
      <c r="Q65" s="1"/>
      <c r="R65" s="1"/>
      <c r="S65" s="1"/>
      <c r="T65" s="1"/>
    </row>
    <row r="66" spans="2:20" s="5" customFormat="1" ht="16.5" customHeight="1" x14ac:dyDescent="0.2">
      <c r="B66" s="27"/>
      <c r="C66" s="27"/>
      <c r="D66" s="27"/>
      <c r="E66" s="32"/>
      <c r="F66" s="32"/>
      <c r="G66" s="32"/>
      <c r="H66" s="27"/>
      <c r="J66" s="1"/>
      <c r="K66" s="123"/>
      <c r="L66" s="138" t="s">
        <v>23</v>
      </c>
      <c r="M66" s="1"/>
      <c r="N66" s="1"/>
      <c r="O66" s="1"/>
      <c r="P66" s="1"/>
      <c r="Q66" s="1"/>
      <c r="R66" s="1"/>
      <c r="S66" s="1"/>
      <c r="T66" s="1"/>
    </row>
    <row r="67" spans="2:20" ht="16.5" customHeight="1" x14ac:dyDescent="0.3">
      <c r="B67" s="35"/>
      <c r="C67" s="35"/>
      <c r="D67" s="35"/>
      <c r="E67" s="35"/>
      <c r="F67" s="35"/>
      <c r="G67" s="35"/>
      <c r="H67" s="35"/>
      <c r="K67" s="124"/>
      <c r="L67" s="131" t="s">
        <v>24</v>
      </c>
    </row>
    <row r="68" spans="2:20" ht="16.5" customHeight="1" x14ac:dyDescent="0.3">
      <c r="B68" s="46">
        <f t="array" ref="B68:H68">Días+8+DATE(Calendario3Año,Calendario3MesOpción,1)-WEEKDAY(DATE(Calendario3Año,Calendario3MesOpción,1),DíaDeLaSemanaOpción)</f>
        <v>46083</v>
      </c>
      <c r="C68" s="46">
        <v>46084</v>
      </c>
      <c r="D68" s="46">
        <v>46085</v>
      </c>
      <c r="E68" s="46">
        <v>46086</v>
      </c>
      <c r="F68" s="46">
        <v>46087</v>
      </c>
      <c r="G68" s="71">
        <v>46088</v>
      </c>
      <c r="H68" s="71">
        <v>46089</v>
      </c>
      <c r="K68" s="125"/>
      <c r="L68" s="139" t="s">
        <v>25</v>
      </c>
    </row>
    <row r="69" spans="2:20" ht="16.5" customHeight="1" x14ac:dyDescent="0.3">
      <c r="B69" s="27"/>
      <c r="C69" s="27"/>
      <c r="D69" s="27"/>
      <c r="E69" s="27"/>
      <c r="F69" s="47"/>
      <c r="G69" s="274" t="s">
        <v>171</v>
      </c>
      <c r="H69" s="275"/>
      <c r="K69" s="126"/>
      <c r="L69" s="133" t="s">
        <v>26</v>
      </c>
    </row>
    <row r="70" spans="2:20" s="5" customFormat="1" ht="16.5" customHeight="1" x14ac:dyDescent="0.3">
      <c r="B70" s="27"/>
      <c r="C70" s="27"/>
      <c r="D70" s="27"/>
      <c r="E70" s="27"/>
      <c r="F70" s="47"/>
      <c r="G70" s="27"/>
      <c r="H70" s="32"/>
      <c r="J70" s="1"/>
      <c r="K70" s="127"/>
      <c r="L70" s="139" t="s">
        <v>27</v>
      </c>
      <c r="M70" s="1"/>
      <c r="N70" s="1"/>
      <c r="O70" s="1"/>
      <c r="P70" s="1"/>
      <c r="Q70" s="1"/>
      <c r="R70" s="1"/>
      <c r="S70" s="1"/>
      <c r="T70" s="1"/>
    </row>
    <row r="71" spans="2:20" s="5" customFormat="1" ht="16.5" customHeight="1" x14ac:dyDescent="0.3">
      <c r="B71" s="27"/>
      <c r="C71" s="27"/>
      <c r="D71" s="27"/>
      <c r="E71" s="27"/>
      <c r="F71" s="47"/>
      <c r="G71" s="27"/>
      <c r="H71" s="32"/>
      <c r="J71" s="1"/>
      <c r="K71" s="128"/>
      <c r="L71" s="132" t="s">
        <v>28</v>
      </c>
      <c r="M71" s="1"/>
      <c r="N71" s="1"/>
      <c r="O71" s="1"/>
      <c r="P71" s="1"/>
      <c r="Q71" s="1"/>
      <c r="R71" s="1"/>
      <c r="S71" s="1"/>
      <c r="T71" s="1"/>
    </row>
    <row r="72" spans="2:20" s="5" customFormat="1" ht="16.5" customHeight="1" x14ac:dyDescent="0.3">
      <c r="B72" s="27"/>
      <c r="C72" s="27"/>
      <c r="D72" s="27"/>
      <c r="E72" s="27"/>
      <c r="F72" s="47"/>
      <c r="G72" s="35"/>
      <c r="H72" s="35"/>
      <c r="J72" s="1"/>
      <c r="K72" s="129"/>
      <c r="L72" s="138" t="s">
        <v>29</v>
      </c>
      <c r="M72" s="1"/>
      <c r="N72" s="1"/>
      <c r="O72" s="1"/>
      <c r="P72" s="1"/>
      <c r="Q72" s="1"/>
      <c r="R72" s="1"/>
      <c r="S72" s="1"/>
      <c r="T72" s="1"/>
    </row>
    <row r="73" spans="2:20" ht="16.5" customHeight="1" x14ac:dyDescent="0.3">
      <c r="B73" s="46">
        <f t="array" ref="B73:H73">Días+15+DATE(Calendario3Año,Calendario3MesOpción,1)-WEEKDAY(DATE(Calendario3Año,Calendario3MesOpción,1),DíaDeLaSemanaOpción)</f>
        <v>46090</v>
      </c>
      <c r="C73" s="46">
        <v>46091</v>
      </c>
      <c r="D73" s="46">
        <v>46092</v>
      </c>
      <c r="E73" s="46">
        <v>46093</v>
      </c>
      <c r="F73" s="113">
        <v>46094</v>
      </c>
      <c r="G73" s="71">
        <v>46095</v>
      </c>
      <c r="H73" s="112">
        <v>46096</v>
      </c>
      <c r="K73" s="130"/>
      <c r="L73" s="134" t="s">
        <v>30</v>
      </c>
    </row>
    <row r="74" spans="2:20" s="5" customFormat="1" ht="16.5" customHeight="1" x14ac:dyDescent="0.3">
      <c r="B74" s="27"/>
      <c r="C74" s="27"/>
      <c r="D74" s="27"/>
      <c r="E74" s="47"/>
      <c r="F74" s="72"/>
      <c r="J74" s="75"/>
      <c r="K74" s="1"/>
      <c r="L74" s="1"/>
      <c r="M74" s="1"/>
      <c r="N74" s="1"/>
      <c r="O74" s="1"/>
      <c r="P74" s="1"/>
      <c r="Q74" s="1"/>
      <c r="R74" s="1"/>
      <c r="S74" s="1"/>
      <c r="T74" s="1"/>
    </row>
    <row r="75" spans="2:20" s="5" customFormat="1" ht="16.5" customHeight="1" x14ac:dyDescent="0.3">
      <c r="B75" s="27"/>
      <c r="C75" s="27"/>
      <c r="D75" s="27"/>
      <c r="E75" s="47"/>
      <c r="F75" s="27"/>
      <c r="G75" s="274" t="s">
        <v>170</v>
      </c>
      <c r="H75" s="275"/>
      <c r="J75" s="12"/>
      <c r="K75" s="1"/>
      <c r="L75" s="1"/>
      <c r="M75" s="1"/>
      <c r="N75" s="1"/>
      <c r="O75" s="1"/>
      <c r="P75" s="1"/>
      <c r="Q75" s="1"/>
      <c r="R75" s="1"/>
      <c r="S75" s="1"/>
      <c r="T75" s="1"/>
    </row>
    <row r="76" spans="2:20" s="5" customFormat="1" ht="16.5" customHeight="1" x14ac:dyDescent="0.3">
      <c r="B76" s="27"/>
      <c r="C76" s="27"/>
      <c r="D76" s="27"/>
      <c r="E76" s="47"/>
      <c r="F76" s="27"/>
      <c r="G76" s="192" t="s">
        <v>212</v>
      </c>
      <c r="H76" s="98"/>
      <c r="J76" s="1"/>
      <c r="K76" s="1"/>
      <c r="L76" s="1"/>
      <c r="M76" s="1"/>
      <c r="N76" s="1"/>
      <c r="O76" s="1"/>
      <c r="P76" s="1"/>
      <c r="Q76" s="1"/>
      <c r="R76" s="1"/>
      <c r="S76" s="1"/>
      <c r="T76" s="1"/>
    </row>
    <row r="77" spans="2:20" ht="16.5" customHeight="1" x14ac:dyDescent="0.3">
      <c r="B77" s="32"/>
      <c r="C77" s="32"/>
      <c r="D77" s="32"/>
      <c r="E77" s="48"/>
      <c r="F77" s="35"/>
      <c r="G77" s="36"/>
      <c r="H77" s="37"/>
    </row>
    <row r="78" spans="2:20" ht="16.5" customHeight="1" x14ac:dyDescent="0.3">
      <c r="B78" s="46">
        <f t="array" ref="B78:H78">Días+22+DATE(Calendario3Año,Calendario3MesOpción,1)-WEEKDAY(DATE(Calendario3Año,Calendario3MesOpción,1),DíaDeLaSemanaOpción)</f>
        <v>46097</v>
      </c>
      <c r="C78" s="46">
        <v>46098</v>
      </c>
      <c r="D78" s="46">
        <v>46099</v>
      </c>
      <c r="E78" s="46">
        <v>46100</v>
      </c>
      <c r="F78" s="71">
        <v>46101</v>
      </c>
      <c r="G78" s="71">
        <v>46102</v>
      </c>
      <c r="H78" s="71">
        <v>46103</v>
      </c>
    </row>
    <row r="79" spans="2:20" ht="16.5" customHeight="1" x14ac:dyDescent="0.3">
      <c r="B79" s="27"/>
      <c r="C79" s="27"/>
      <c r="D79" s="27"/>
      <c r="E79" s="47"/>
      <c r="F79" s="72"/>
      <c r="G79" s="192" t="s">
        <v>209</v>
      </c>
      <c r="H79" s="43"/>
    </row>
    <row r="80" spans="2:20" ht="16.5" customHeight="1" x14ac:dyDescent="0.3">
      <c r="B80" s="32"/>
      <c r="C80" s="32"/>
      <c r="D80" s="32"/>
      <c r="E80" s="48"/>
      <c r="F80" s="32"/>
      <c r="G80" s="192" t="s">
        <v>212</v>
      </c>
      <c r="H80" s="29"/>
    </row>
    <row r="81" spans="1:20" ht="16.5" customHeight="1" x14ac:dyDescent="0.3">
      <c r="B81" s="32"/>
      <c r="C81" s="32"/>
      <c r="D81" s="32"/>
      <c r="E81" s="48"/>
      <c r="F81" s="32"/>
      <c r="G81" s="27"/>
      <c r="H81" s="27"/>
    </row>
    <row r="82" spans="1:20" ht="15" x14ac:dyDescent="0.3">
      <c r="B82" s="32"/>
      <c r="C82" s="32"/>
      <c r="D82" s="32"/>
      <c r="E82" s="48"/>
      <c r="F82" s="35"/>
      <c r="G82" s="35"/>
      <c r="H82" s="114"/>
    </row>
    <row r="83" spans="1:20" ht="16.5" customHeight="1" x14ac:dyDescent="0.3">
      <c r="B83" s="46">
        <f t="array" ref="B83:H83">Días+29+DATE(Calendario3Año,Calendario3MesOpción,1)-WEEKDAY(DATE(Calendario3Año,Calendario3MesOpción,1),DíaDeLaSemanaOpción)</f>
        <v>46104</v>
      </c>
      <c r="C83" s="46">
        <v>46105</v>
      </c>
      <c r="D83" s="46">
        <v>46106</v>
      </c>
      <c r="E83" s="46">
        <v>46107</v>
      </c>
      <c r="F83" s="46">
        <v>46108</v>
      </c>
      <c r="G83" s="46">
        <v>46109</v>
      </c>
      <c r="H83" s="46">
        <v>46110</v>
      </c>
    </row>
    <row r="84" spans="1:20" ht="16.5" customHeight="1" x14ac:dyDescent="0.3">
      <c r="B84" s="27"/>
      <c r="C84" s="27"/>
      <c r="D84" s="27"/>
      <c r="E84" s="32"/>
      <c r="F84" s="27"/>
      <c r="G84" s="192" t="s">
        <v>212</v>
      </c>
      <c r="H84" s="27"/>
    </row>
    <row r="85" spans="1:20" ht="16.5" customHeight="1" x14ac:dyDescent="0.3">
      <c r="B85" s="27"/>
      <c r="C85" s="27"/>
      <c r="D85" s="27"/>
      <c r="E85" s="32"/>
      <c r="F85" s="27"/>
      <c r="G85" s="236" t="s">
        <v>258</v>
      </c>
      <c r="H85" s="237"/>
      <c r="J85" s="12"/>
    </row>
    <row r="86" spans="1:20" s="5" customFormat="1" ht="16.5" customHeight="1" x14ac:dyDescent="0.3">
      <c r="B86" s="32"/>
      <c r="C86" s="32"/>
      <c r="D86" s="27"/>
      <c r="E86" s="32"/>
      <c r="F86" s="32"/>
      <c r="G86" s="28"/>
      <c r="H86" s="27"/>
      <c r="J86" s="1"/>
      <c r="K86" s="1"/>
      <c r="L86" s="1"/>
      <c r="M86" s="1"/>
      <c r="N86" s="1"/>
      <c r="O86" s="1"/>
      <c r="P86" s="1"/>
      <c r="Q86" s="1"/>
      <c r="R86" s="1"/>
      <c r="S86" s="1"/>
      <c r="T86" s="1"/>
    </row>
    <row r="87" spans="1:20" ht="16.5" customHeight="1" x14ac:dyDescent="0.3">
      <c r="B87" s="32"/>
      <c r="C87" s="32"/>
      <c r="D87" s="35"/>
      <c r="E87" s="35"/>
      <c r="F87" s="35"/>
      <c r="G87" s="36"/>
      <c r="H87" s="37"/>
    </row>
    <row r="88" spans="1:20" ht="16.5" customHeight="1" x14ac:dyDescent="0.3">
      <c r="B88" s="46">
        <f t="array" ref="B88:C88">Días+36+DATE(Calendario3Año,Calendario3MesOpción,1)-WEEKDAY(DATE(Calendario3Año,Calendario3MesOpción,1),DíaDeLaSemanaOpción)</f>
        <v>46111</v>
      </c>
      <c r="C88" s="46">
        <v>46112</v>
      </c>
      <c r="D88" s="244" t="s">
        <v>1</v>
      </c>
      <c r="E88" s="245"/>
      <c r="F88" s="245"/>
      <c r="G88" s="245"/>
      <c r="H88" s="246"/>
    </row>
    <row r="89" spans="1:20" ht="16.5" customHeight="1" x14ac:dyDescent="0.3">
      <c r="B89" s="281" t="s">
        <v>205</v>
      </c>
      <c r="C89" s="282"/>
      <c r="D89" s="247"/>
      <c r="E89" s="248"/>
      <c r="F89" s="248"/>
      <c r="G89" s="248"/>
      <c r="H89" s="249"/>
    </row>
    <row r="90" spans="1:20" ht="16.5" customHeight="1" x14ac:dyDescent="0.3">
      <c r="B90" s="334" t="s">
        <v>206</v>
      </c>
      <c r="C90" s="335"/>
      <c r="D90" s="250"/>
      <c r="E90" s="251"/>
      <c r="F90" s="251"/>
      <c r="G90" s="251"/>
      <c r="H90" s="252"/>
    </row>
    <row r="91" spans="1:20" ht="54" customHeight="1" x14ac:dyDescent="0.3">
      <c r="A91" s="4"/>
      <c r="B91" s="18">
        <f>YEAR(DATE(Calendario3Año,Calendario3MesOpción+1,1))</f>
        <v>2026</v>
      </c>
      <c r="C91" s="19" t="s">
        <v>6</v>
      </c>
      <c r="D91" s="6"/>
      <c r="E91" s="6"/>
      <c r="F91" s="6"/>
      <c r="G91" s="6"/>
      <c r="H91" s="6"/>
    </row>
    <row r="92" spans="1:20" ht="16.5" customHeight="1" x14ac:dyDescent="0.3">
      <c r="B92" s="24" t="str">
        <f t="shared" ref="B92:H92" si="3">UPPER(TEXT(B93,"dddd"))</f>
        <v>LUNES</v>
      </c>
      <c r="C92" s="25" t="str">
        <f t="shared" si="3"/>
        <v>MARTES</v>
      </c>
      <c r="D92" s="24" t="str">
        <f t="shared" si="3"/>
        <v>MIÉRCOLES</v>
      </c>
      <c r="E92" s="25" t="str">
        <f t="shared" si="3"/>
        <v>JUEVES</v>
      </c>
      <c r="F92" s="24" t="str">
        <f t="shared" si="3"/>
        <v>VIERNES</v>
      </c>
      <c r="G92" s="25" t="str">
        <f t="shared" si="3"/>
        <v>SÁBADO</v>
      </c>
      <c r="H92" s="24" t="str">
        <f t="shared" si="3"/>
        <v>DOMINGO</v>
      </c>
    </row>
    <row r="93" spans="1:20" ht="16.5" customHeight="1" x14ac:dyDescent="0.3">
      <c r="B93" s="45">
        <f t="array" ref="B93:H93">Días+1+DATE(Calendario4Año,Calendario4MesOpción,1)-WEEKDAY(DATE(Calendario4Año,Calendario4MesOpción,1),DíaDeLaSemanaOpción)</f>
        <v>46111</v>
      </c>
      <c r="C93" s="45">
        <v>46112</v>
      </c>
      <c r="D93" s="45">
        <v>46113</v>
      </c>
      <c r="E93" s="55">
        <v>46114</v>
      </c>
      <c r="F93" s="71">
        <v>46115</v>
      </c>
      <c r="G93" s="71">
        <v>46116</v>
      </c>
      <c r="H93" s="71">
        <v>46117</v>
      </c>
      <c r="K93" s="121"/>
      <c r="L93" s="137" t="s">
        <v>21</v>
      </c>
    </row>
    <row r="94" spans="1:20" ht="16.5" customHeight="1" x14ac:dyDescent="0.3">
      <c r="B94" s="181"/>
      <c r="C94" s="226"/>
      <c r="D94" s="333" t="s">
        <v>257</v>
      </c>
      <c r="E94" s="333"/>
      <c r="F94" s="333"/>
      <c r="G94" s="333"/>
      <c r="H94" s="282"/>
      <c r="K94" s="122"/>
      <c r="L94" s="131" t="s">
        <v>22</v>
      </c>
    </row>
    <row r="95" spans="1:20" ht="16.5" customHeight="1" x14ac:dyDescent="0.2">
      <c r="B95" s="281" t="s">
        <v>75</v>
      </c>
      <c r="C95" s="333"/>
      <c r="D95" s="333"/>
      <c r="E95" s="333"/>
      <c r="F95" s="333"/>
      <c r="G95" s="282"/>
      <c r="H95" s="182"/>
      <c r="K95" s="123"/>
      <c r="L95" s="138" t="s">
        <v>23</v>
      </c>
    </row>
    <row r="96" spans="1:20" ht="16.5" customHeight="1" x14ac:dyDescent="0.3">
      <c r="B96" s="271" t="s">
        <v>77</v>
      </c>
      <c r="C96" s="272"/>
      <c r="D96" s="272"/>
      <c r="E96" s="272"/>
      <c r="F96" s="272"/>
      <c r="G96" s="272"/>
      <c r="H96" s="273"/>
      <c r="K96" s="124"/>
      <c r="L96" s="131" t="s">
        <v>24</v>
      </c>
    </row>
    <row r="97" spans="2:12" ht="16.5" customHeight="1" x14ac:dyDescent="0.3">
      <c r="B97" s="183"/>
      <c r="C97" s="183"/>
      <c r="D97" s="183"/>
      <c r="E97" s="238" t="s">
        <v>96</v>
      </c>
      <c r="F97" s="239"/>
      <c r="G97" s="239"/>
      <c r="H97" s="240"/>
      <c r="K97" s="125"/>
      <c r="L97" s="139" t="s">
        <v>25</v>
      </c>
    </row>
    <row r="98" spans="2:12" s="5" customFormat="1" ht="30" customHeight="1" x14ac:dyDescent="0.3">
      <c r="B98" s="183"/>
      <c r="C98" s="183"/>
      <c r="D98" s="183"/>
      <c r="E98" s="194"/>
      <c r="F98" s="195"/>
      <c r="G98" s="199" t="s">
        <v>213</v>
      </c>
      <c r="H98" s="196"/>
      <c r="K98" s="197"/>
      <c r="L98" s="198"/>
    </row>
    <row r="99" spans="2:12" ht="16.5" customHeight="1" x14ac:dyDescent="0.3">
      <c r="B99" s="71">
        <f t="array" ref="B99:H99">Días+8+DATE(Calendario4Año,Calendario4MesOpción,1)-WEEKDAY(DATE(Calendario4Año,Calendario4MesOpción,1),DíaDeLaSemanaOpción)</f>
        <v>46118</v>
      </c>
      <c r="C99" s="71">
        <v>46119</v>
      </c>
      <c r="D99" s="71">
        <v>46120</v>
      </c>
      <c r="E99" s="71">
        <v>46121</v>
      </c>
      <c r="F99" s="83">
        <v>46122</v>
      </c>
      <c r="G99" s="83">
        <v>46123</v>
      </c>
      <c r="H99" s="83">
        <v>46124</v>
      </c>
      <c r="K99" s="126"/>
      <c r="L99" s="133" t="s">
        <v>26</v>
      </c>
    </row>
    <row r="100" spans="2:12" ht="16.5" customHeight="1" x14ac:dyDescent="0.3">
      <c r="B100" s="43"/>
      <c r="C100" s="43"/>
      <c r="D100" s="43"/>
      <c r="E100" s="43"/>
      <c r="F100" s="43"/>
      <c r="G100" s="316" t="s">
        <v>198</v>
      </c>
      <c r="H100" s="317"/>
      <c r="K100" s="127"/>
      <c r="L100" s="139" t="s">
        <v>27</v>
      </c>
    </row>
    <row r="101" spans="2:12" ht="23.25" customHeight="1" x14ac:dyDescent="0.3">
      <c r="B101" s="27"/>
      <c r="C101" s="27"/>
      <c r="D101" s="27"/>
      <c r="E101" s="31"/>
      <c r="F101" s="31"/>
      <c r="G101" s="199" t="s">
        <v>213</v>
      </c>
      <c r="H101" s="94"/>
      <c r="I101" s="56"/>
      <c r="J101" s="10"/>
      <c r="K101" s="128"/>
      <c r="L101" s="132" t="s">
        <v>28</v>
      </c>
    </row>
    <row r="102" spans="2:12" ht="16.5" customHeight="1" x14ac:dyDescent="0.3">
      <c r="B102" s="27"/>
      <c r="C102" s="27"/>
      <c r="D102" s="27"/>
      <c r="E102" s="281" t="s">
        <v>76</v>
      </c>
      <c r="F102" s="333"/>
      <c r="G102" s="333"/>
      <c r="H102" s="333"/>
      <c r="I102" s="282"/>
      <c r="J102" s="10"/>
      <c r="K102" s="129"/>
      <c r="L102" s="138" t="s">
        <v>29</v>
      </c>
    </row>
    <row r="103" spans="2:12" ht="16.5" customHeight="1" x14ac:dyDescent="0.3">
      <c r="B103" s="76"/>
      <c r="C103" s="76"/>
      <c r="D103" s="76"/>
      <c r="E103" s="76"/>
      <c r="F103" s="109"/>
      <c r="G103" s="111"/>
      <c r="H103" s="109"/>
      <c r="I103" s="57"/>
      <c r="J103" s="39"/>
      <c r="K103" s="130"/>
      <c r="L103" s="134" t="s">
        <v>30</v>
      </c>
    </row>
    <row r="104" spans="2:12" ht="16.5" customHeight="1" x14ac:dyDescent="0.3">
      <c r="B104" s="59">
        <f t="array" ref="B104:H104">Días+15+DATE(Calendario4Año,Calendario4MesOpción,1)-WEEKDAY(DATE(Calendario4Año,Calendario4MesOpción,1),DíaDeLaSemanaOpción)</f>
        <v>46125</v>
      </c>
      <c r="C104" s="83">
        <v>46126</v>
      </c>
      <c r="D104" s="83">
        <v>46127</v>
      </c>
      <c r="E104" s="83">
        <v>46128</v>
      </c>
      <c r="F104" s="83">
        <v>46129</v>
      </c>
      <c r="G104" s="71">
        <v>46130</v>
      </c>
      <c r="H104" s="83">
        <v>46131</v>
      </c>
      <c r="I104" s="5"/>
    </row>
    <row r="105" spans="2:12" ht="16.5" customHeight="1" x14ac:dyDescent="0.3">
      <c r="B105" s="48"/>
      <c r="C105" s="58"/>
      <c r="D105" s="79"/>
      <c r="E105" s="79"/>
      <c r="F105" s="79"/>
      <c r="G105" s="336" t="s">
        <v>232</v>
      </c>
      <c r="H105" s="337"/>
    </row>
    <row r="106" spans="2:12" ht="16.5" customHeight="1" x14ac:dyDescent="0.3">
      <c r="B106" s="48"/>
      <c r="C106" s="31"/>
      <c r="D106" s="31"/>
      <c r="E106" s="31"/>
      <c r="F106" s="31"/>
      <c r="G106" s="192" t="s">
        <v>209</v>
      </c>
      <c r="H106" s="31"/>
    </row>
    <row r="107" spans="2:12" ht="26.25" customHeight="1" x14ac:dyDescent="0.3">
      <c r="B107" s="48"/>
      <c r="C107" s="32"/>
      <c r="D107" s="32"/>
      <c r="E107" s="31"/>
      <c r="F107" s="31"/>
      <c r="G107" s="200" t="s">
        <v>213</v>
      </c>
      <c r="H107" s="31"/>
    </row>
    <row r="108" spans="2:12" ht="16.5" customHeight="1" x14ac:dyDescent="0.3">
      <c r="B108" s="48"/>
      <c r="C108" s="35"/>
      <c r="D108" s="35"/>
      <c r="E108" s="70"/>
      <c r="F108" s="70"/>
      <c r="G108" s="70"/>
      <c r="H108" s="70"/>
    </row>
    <row r="109" spans="2:12" ht="16.5" customHeight="1" x14ac:dyDescent="0.3">
      <c r="B109" s="46">
        <f t="array" ref="B109:H109">Días+22+DATE(Calendario4Año,Calendario4MesOpción,1)-WEEKDAY(DATE(Calendario4Año,Calendario4MesOpción,1),DíaDeLaSemanaOpción)</f>
        <v>46132</v>
      </c>
      <c r="C109" s="59">
        <v>46133</v>
      </c>
      <c r="D109" s="59">
        <v>46134</v>
      </c>
      <c r="E109" s="59">
        <v>46135</v>
      </c>
      <c r="F109" s="59">
        <v>46136</v>
      </c>
      <c r="G109" s="59">
        <v>46137</v>
      </c>
      <c r="H109" s="59">
        <v>46138</v>
      </c>
    </row>
    <row r="110" spans="2:12" s="5" customFormat="1" ht="16.5" customHeight="1" x14ac:dyDescent="0.3">
      <c r="B110" s="27"/>
      <c r="C110" s="27"/>
      <c r="D110" s="271" t="s">
        <v>83</v>
      </c>
      <c r="E110" s="272"/>
      <c r="F110" s="272"/>
      <c r="G110" s="272"/>
      <c r="H110" s="273"/>
    </row>
    <row r="111" spans="2:12" s="5" customFormat="1" ht="16.5" customHeight="1" x14ac:dyDescent="0.3">
      <c r="B111" s="27"/>
      <c r="C111" s="27"/>
      <c r="D111" s="27"/>
      <c r="E111" s="27"/>
      <c r="F111" s="47"/>
      <c r="G111" s="200" t="s">
        <v>214</v>
      </c>
      <c r="H111" s="30"/>
    </row>
    <row r="112" spans="2:12" s="5" customFormat="1" ht="16.5" customHeight="1" x14ac:dyDescent="0.3">
      <c r="B112" s="27"/>
      <c r="C112" s="27"/>
      <c r="D112" s="27"/>
      <c r="E112" s="27"/>
      <c r="F112" s="47"/>
      <c r="G112" s="30"/>
      <c r="H112" s="30"/>
    </row>
    <row r="113" spans="1:12" s="5" customFormat="1" ht="16.5" customHeight="1" x14ac:dyDescent="0.3">
      <c r="B113" s="27"/>
      <c r="C113" s="27"/>
      <c r="D113" s="27"/>
      <c r="E113" s="27"/>
      <c r="F113" s="47"/>
      <c r="G113" s="109"/>
      <c r="H113" s="109"/>
    </row>
    <row r="114" spans="1:12" ht="16.5" customHeight="1" x14ac:dyDescent="0.3">
      <c r="B114" s="46">
        <f t="array" ref="B114:H114">Días+29+DATE(Calendario4Año,Calendario4MesOpción,1)-WEEKDAY(DATE(Calendario4Año,Calendario4MesOpción,1),DíaDeLaSemanaOpción)</f>
        <v>46139</v>
      </c>
      <c r="C114" s="46">
        <v>46140</v>
      </c>
      <c r="D114" s="71">
        <v>46141</v>
      </c>
      <c r="E114" s="71">
        <v>46142</v>
      </c>
      <c r="F114" s="71">
        <v>46143</v>
      </c>
      <c r="G114" s="84">
        <v>46144</v>
      </c>
      <c r="H114" s="110">
        <v>46145</v>
      </c>
    </row>
    <row r="115" spans="1:12" ht="16.5" customHeight="1" x14ac:dyDescent="0.3">
      <c r="B115" s="27"/>
      <c r="C115" s="47"/>
      <c r="D115" s="72"/>
      <c r="E115" s="238" t="s">
        <v>95</v>
      </c>
      <c r="F115" s="239"/>
      <c r="G115" s="239"/>
      <c r="H115" s="240"/>
    </row>
    <row r="116" spans="1:12" ht="16.5" customHeight="1" x14ac:dyDescent="0.3">
      <c r="B116" s="27"/>
      <c r="C116" s="47"/>
      <c r="D116" s="27"/>
      <c r="E116" s="29"/>
      <c r="F116" s="29"/>
      <c r="G116" s="29"/>
      <c r="H116" s="29"/>
    </row>
    <row r="117" spans="1:12" ht="16.5" customHeight="1" x14ac:dyDescent="0.3">
      <c r="B117" s="27"/>
      <c r="C117" s="47"/>
      <c r="D117" s="27"/>
      <c r="E117" s="27"/>
      <c r="F117" s="32"/>
      <c r="G117" s="29"/>
      <c r="H117" s="29"/>
    </row>
    <row r="118" spans="1:12" ht="16.5" customHeight="1" x14ac:dyDescent="0.3">
      <c r="B118" s="32"/>
      <c r="C118" s="48"/>
      <c r="D118" s="35"/>
      <c r="E118" s="35"/>
      <c r="F118" s="35"/>
      <c r="G118" s="70"/>
      <c r="H118" s="70"/>
    </row>
    <row r="119" spans="1:12" ht="16.5" customHeight="1" x14ac:dyDescent="0.3">
      <c r="B119" s="80"/>
      <c r="C119" s="80"/>
      <c r="D119" s="247" t="s">
        <v>1</v>
      </c>
      <c r="E119" s="248"/>
      <c r="F119" s="248"/>
      <c r="G119" s="248"/>
      <c r="H119" s="249"/>
    </row>
    <row r="120" spans="1:12" ht="16.5" customHeight="1" x14ac:dyDescent="0.3">
      <c r="B120" s="43"/>
      <c r="C120" s="43"/>
      <c r="D120" s="247"/>
      <c r="E120" s="248"/>
      <c r="F120" s="248"/>
      <c r="G120" s="248"/>
      <c r="H120" s="249"/>
    </row>
    <row r="121" spans="1:12" ht="16.5" customHeight="1" x14ac:dyDescent="0.3">
      <c r="B121" s="35"/>
      <c r="C121" s="35"/>
      <c r="D121" s="247"/>
      <c r="E121" s="248"/>
      <c r="F121" s="248"/>
      <c r="G121" s="248"/>
      <c r="H121" s="249"/>
    </row>
    <row r="122" spans="1:12" ht="54" customHeight="1" x14ac:dyDescent="0.3">
      <c r="A122" s="4"/>
      <c r="B122" s="18">
        <f>YEAR(DATE(Calendario4Año,Calendario4MesOpción+1,1))</f>
        <v>2026</v>
      </c>
      <c r="C122" s="19" t="s">
        <v>7</v>
      </c>
      <c r="D122" s="6"/>
      <c r="E122" s="6"/>
      <c r="F122" s="6"/>
      <c r="G122" s="6"/>
      <c r="H122" s="6"/>
    </row>
    <row r="123" spans="1:12" ht="16.5" customHeight="1" x14ac:dyDescent="0.3">
      <c r="B123" s="24" t="str">
        <f t="shared" ref="B123:H123" si="4">UPPER(TEXT(B124,"dddd"))</f>
        <v>LUNES</v>
      </c>
      <c r="C123" s="25" t="str">
        <f t="shared" si="4"/>
        <v>MARTES</v>
      </c>
      <c r="D123" s="24" t="str">
        <f t="shared" si="4"/>
        <v>MIÉRCOLES</v>
      </c>
      <c r="E123" s="25" t="str">
        <f t="shared" si="4"/>
        <v>JUEVES</v>
      </c>
      <c r="F123" s="24" t="str">
        <f t="shared" si="4"/>
        <v>VIERNES</v>
      </c>
      <c r="G123" s="25" t="str">
        <f t="shared" si="4"/>
        <v>SÁBADO</v>
      </c>
      <c r="H123" s="24" t="str">
        <f t="shared" si="4"/>
        <v>DOMINGO</v>
      </c>
    </row>
    <row r="124" spans="1:12" ht="16.5" customHeight="1" x14ac:dyDescent="0.3">
      <c r="B124" s="45">
        <f t="array" ref="B124:H124">Días+1+DATE(Calendario5Año,Calendario5MesOpción,1)-WEEKDAY(DATE(Calendario5Año,Calendario5MesOpción,1),DíaDeLaSemanaOpción)</f>
        <v>46139</v>
      </c>
      <c r="C124" s="45">
        <v>46140</v>
      </c>
      <c r="D124" s="45">
        <v>46141</v>
      </c>
      <c r="E124" s="45">
        <v>46142</v>
      </c>
      <c r="F124" s="162">
        <v>46143</v>
      </c>
      <c r="G124" s="71">
        <v>46144</v>
      </c>
      <c r="H124" s="71">
        <v>46145</v>
      </c>
      <c r="K124" s="121"/>
      <c r="L124" s="137" t="s">
        <v>21</v>
      </c>
    </row>
    <row r="125" spans="1:12" ht="16.5" customHeight="1" x14ac:dyDescent="0.3">
      <c r="B125" s="27"/>
      <c r="C125" s="27"/>
      <c r="D125" s="27"/>
      <c r="E125" s="238" t="s">
        <v>95</v>
      </c>
      <c r="F125" s="239"/>
      <c r="G125" s="239"/>
      <c r="H125" s="240"/>
      <c r="K125" s="122"/>
      <c r="L125" s="131" t="s">
        <v>22</v>
      </c>
    </row>
    <row r="126" spans="1:12" ht="16.5" customHeight="1" x14ac:dyDescent="0.2">
      <c r="B126" s="27"/>
      <c r="C126" s="27"/>
      <c r="D126" s="27"/>
      <c r="E126" s="31"/>
      <c r="J126" s="75"/>
      <c r="K126" s="123"/>
      <c r="L126" s="138" t="s">
        <v>23</v>
      </c>
    </row>
    <row r="127" spans="1:12" ht="16.5" customHeight="1" x14ac:dyDescent="0.3">
      <c r="B127" s="27"/>
      <c r="C127" s="27"/>
      <c r="D127" s="27"/>
      <c r="E127" s="31"/>
      <c r="F127" s="78"/>
      <c r="G127" s="208" t="s">
        <v>236</v>
      </c>
      <c r="H127" s="107"/>
      <c r="K127" s="124"/>
      <c r="L127" s="131" t="s">
        <v>24</v>
      </c>
    </row>
    <row r="128" spans="1:12" ht="16.5" customHeight="1" x14ac:dyDescent="0.3">
      <c r="B128" s="27"/>
      <c r="C128" s="27"/>
      <c r="D128" s="27"/>
      <c r="E128" s="27"/>
      <c r="F128" s="78"/>
      <c r="G128" s="70"/>
      <c r="H128" s="70"/>
      <c r="K128" s="125"/>
      <c r="L128" s="139" t="s">
        <v>25</v>
      </c>
    </row>
    <row r="129" spans="2:20" ht="16.5" customHeight="1" x14ac:dyDescent="0.3">
      <c r="B129" s="46">
        <f t="array" ref="B129:H129">Días+8+DATE(Calendario5Año,Calendario5MesOpción,1)-WEEKDAY(DATE(Calendario5Año,Calendario5MesOpción,1),DíaDeLaSemanaOpción)</f>
        <v>46146</v>
      </c>
      <c r="C129" s="46">
        <v>46147</v>
      </c>
      <c r="D129" s="46">
        <v>46148</v>
      </c>
      <c r="E129" s="46">
        <v>46149</v>
      </c>
      <c r="F129" s="46">
        <v>46150</v>
      </c>
      <c r="G129" s="46">
        <v>46151</v>
      </c>
      <c r="H129" s="46">
        <v>46152</v>
      </c>
      <c r="K129" s="126"/>
      <c r="L129" s="133" t="s">
        <v>26</v>
      </c>
    </row>
    <row r="130" spans="2:20" s="5" customFormat="1" ht="16.5" customHeight="1" x14ac:dyDescent="0.3">
      <c r="B130" s="27"/>
      <c r="C130" s="27"/>
      <c r="D130" s="27"/>
      <c r="E130" s="271" t="s">
        <v>94</v>
      </c>
      <c r="F130" s="272"/>
      <c r="G130" s="272"/>
      <c r="H130" s="273"/>
      <c r="J130" s="1"/>
      <c r="K130" s="127"/>
      <c r="L130" s="139" t="s">
        <v>27</v>
      </c>
      <c r="M130" s="1"/>
      <c r="N130" s="1"/>
      <c r="O130" s="1"/>
      <c r="P130" s="1"/>
      <c r="Q130" s="1"/>
      <c r="R130" s="1"/>
      <c r="S130" s="1"/>
      <c r="T130" s="1"/>
    </row>
    <row r="131" spans="2:20" s="5" customFormat="1" ht="16.5" customHeight="1" x14ac:dyDescent="0.3">
      <c r="B131" s="27"/>
      <c r="C131" s="27"/>
      <c r="D131" s="27"/>
      <c r="E131" s="27"/>
      <c r="F131" s="27"/>
      <c r="G131" s="312" t="s">
        <v>155</v>
      </c>
      <c r="H131" s="313"/>
      <c r="K131" s="128"/>
      <c r="L131" s="132" t="s">
        <v>28</v>
      </c>
      <c r="M131" s="1"/>
      <c r="N131" s="1"/>
      <c r="O131" s="1"/>
      <c r="P131" s="1"/>
      <c r="Q131" s="1"/>
      <c r="R131" s="1"/>
      <c r="S131" s="1"/>
      <c r="T131" s="1"/>
    </row>
    <row r="132" spans="2:20" s="5" customFormat="1" ht="16.5" customHeight="1" x14ac:dyDescent="0.3">
      <c r="B132" s="27"/>
      <c r="C132" s="27"/>
      <c r="D132" s="27"/>
      <c r="E132" s="27"/>
      <c r="F132" s="233" t="s">
        <v>247</v>
      </c>
      <c r="G132" s="234"/>
      <c r="H132" s="235"/>
      <c r="K132" s="128"/>
      <c r="L132" s="132"/>
      <c r="M132" s="1"/>
      <c r="N132" s="1"/>
      <c r="O132" s="1"/>
      <c r="P132" s="1"/>
      <c r="Q132" s="1"/>
      <c r="R132" s="1"/>
      <c r="S132" s="1"/>
      <c r="T132" s="1"/>
    </row>
    <row r="133" spans="2:20" s="5" customFormat="1" ht="16.5" customHeight="1" x14ac:dyDescent="0.3">
      <c r="B133" s="27"/>
      <c r="C133" s="27"/>
      <c r="D133" s="27"/>
      <c r="E133" s="27"/>
      <c r="F133" s="27"/>
      <c r="G133" s="308" t="s">
        <v>220</v>
      </c>
      <c r="H133" s="309"/>
      <c r="J133" s="224"/>
      <c r="K133" s="128"/>
      <c r="L133" s="132"/>
      <c r="M133" s="1"/>
      <c r="N133" s="1"/>
      <c r="O133" s="1"/>
      <c r="P133" s="1"/>
      <c r="Q133" s="1"/>
      <c r="R133" s="1"/>
      <c r="S133" s="1"/>
      <c r="T133" s="1"/>
    </row>
    <row r="134" spans="2:20" s="5" customFormat="1" ht="30" customHeight="1" x14ac:dyDescent="0.3">
      <c r="B134" s="27"/>
      <c r="C134" s="27"/>
      <c r="D134" s="27"/>
      <c r="E134" s="27"/>
      <c r="F134" s="27"/>
      <c r="G134" s="192" t="s">
        <v>209</v>
      </c>
      <c r="H134" s="180" t="s">
        <v>191</v>
      </c>
      <c r="J134" s="1"/>
      <c r="K134" s="129"/>
      <c r="L134" s="138" t="s">
        <v>29</v>
      </c>
      <c r="M134" s="1"/>
      <c r="N134" s="1"/>
      <c r="O134" s="1"/>
      <c r="P134" s="1"/>
      <c r="Q134" s="1"/>
      <c r="R134" s="1"/>
      <c r="S134" s="1"/>
      <c r="T134" s="1"/>
    </row>
    <row r="135" spans="2:20" ht="16.5" customHeight="1" x14ac:dyDescent="0.3">
      <c r="B135" s="32"/>
      <c r="C135" s="32"/>
      <c r="D135" s="32"/>
      <c r="E135" s="32"/>
      <c r="F135" s="32"/>
      <c r="G135" s="200" t="s">
        <v>214</v>
      </c>
      <c r="H135" s="28"/>
      <c r="K135" s="130"/>
      <c r="L135" s="134" t="s">
        <v>30</v>
      </c>
    </row>
    <row r="136" spans="2:20" ht="16.5" customHeight="1" x14ac:dyDescent="0.3">
      <c r="B136" s="46">
        <f t="array" ref="B136:H136">Días+15+DATE(Calendario5Año,Calendario5MesOpción,1)-WEEKDAY(DATE(Calendario5Año,Calendario5MesOpción,1),DíaDeLaSemanaOpción)</f>
        <v>46153</v>
      </c>
      <c r="C136" s="46">
        <v>46154</v>
      </c>
      <c r="D136" s="46">
        <v>46155</v>
      </c>
      <c r="E136" s="46">
        <v>46156</v>
      </c>
      <c r="F136" s="46">
        <v>46157</v>
      </c>
      <c r="G136" s="71">
        <v>46158</v>
      </c>
      <c r="H136" s="71">
        <v>46159</v>
      </c>
    </row>
    <row r="137" spans="2:20" s="14" customFormat="1" ht="16.5" customHeight="1" x14ac:dyDescent="0.3">
      <c r="B137" s="27"/>
      <c r="C137" s="27"/>
      <c r="D137" s="27"/>
      <c r="E137" s="102"/>
      <c r="F137" s="103"/>
      <c r="G137" s="338" t="s">
        <v>172</v>
      </c>
      <c r="H137" s="339"/>
    </row>
    <row r="138" spans="2:20" s="5" customFormat="1" ht="16.5" customHeight="1" x14ac:dyDescent="0.3">
      <c r="B138" s="27"/>
      <c r="C138" s="27"/>
      <c r="D138" s="32"/>
      <c r="E138" s="322" t="s">
        <v>192</v>
      </c>
      <c r="F138" s="323"/>
      <c r="G138" s="323"/>
      <c r="H138" s="324"/>
      <c r="J138" s="1" t="s">
        <v>233</v>
      </c>
      <c r="K138" s="1"/>
      <c r="L138" s="1"/>
      <c r="M138" s="1"/>
      <c r="N138" s="1"/>
      <c r="O138" s="1"/>
      <c r="P138" s="1"/>
      <c r="Q138" s="1"/>
      <c r="R138" s="1"/>
      <c r="S138" s="1"/>
      <c r="T138" s="1"/>
    </row>
    <row r="139" spans="2:20" s="5" customFormat="1" ht="16.5" customHeight="1" x14ac:dyDescent="0.3">
      <c r="B139" s="27"/>
      <c r="C139" s="27"/>
      <c r="D139" s="32"/>
      <c r="E139" s="32"/>
      <c r="F139" s="48"/>
      <c r="G139" s="200" t="s">
        <v>214</v>
      </c>
      <c r="H139" s="27"/>
      <c r="J139" s="1"/>
      <c r="K139" s="1"/>
      <c r="L139" s="1"/>
      <c r="M139" s="1"/>
      <c r="N139" s="1"/>
      <c r="O139" s="1"/>
      <c r="P139" s="1"/>
      <c r="Q139" s="1"/>
      <c r="R139" s="1"/>
      <c r="S139" s="1"/>
      <c r="T139" s="1"/>
    </row>
    <row r="140" spans="2:20" ht="16.5" customHeight="1" x14ac:dyDescent="0.3">
      <c r="B140" s="32"/>
      <c r="C140" s="32"/>
      <c r="D140" s="32"/>
      <c r="E140" s="32"/>
      <c r="F140" s="48"/>
      <c r="G140" s="203" t="s">
        <v>234</v>
      </c>
      <c r="H140" s="35"/>
    </row>
    <row r="141" spans="2:20" ht="16.5" customHeight="1" x14ac:dyDescent="0.3">
      <c r="B141" s="46">
        <f t="array" ref="B141:H141">Días+22+DATE(Calendario5Año,Calendario5MesOpción,1)-WEEKDAY(DATE(Calendario5Año,Calendario5MesOpción,1),DíaDeLaSemanaOpción)</f>
        <v>46160</v>
      </c>
      <c r="C141" s="46">
        <v>46161</v>
      </c>
      <c r="D141" s="46">
        <v>46162</v>
      </c>
      <c r="E141" s="46">
        <v>46163</v>
      </c>
      <c r="F141" s="46">
        <v>46164</v>
      </c>
      <c r="G141" s="59">
        <v>46165</v>
      </c>
      <c r="H141" s="59">
        <v>46166</v>
      </c>
    </row>
    <row r="142" spans="2:20" s="5" customFormat="1" ht="16.5" customHeight="1" x14ac:dyDescent="0.3">
      <c r="B142" s="27"/>
      <c r="C142" s="27"/>
      <c r="D142" s="27"/>
      <c r="E142" s="32"/>
      <c r="F142" s="32"/>
      <c r="G142" s="217" t="s">
        <v>161</v>
      </c>
      <c r="H142" s="29"/>
      <c r="J142" s="11"/>
      <c r="K142" s="1"/>
      <c r="L142" s="1"/>
      <c r="M142" s="1"/>
      <c r="N142" s="1"/>
      <c r="O142" s="1"/>
      <c r="P142" s="1"/>
      <c r="Q142" s="1"/>
      <c r="R142" s="1"/>
      <c r="S142" s="1"/>
      <c r="T142" s="1"/>
    </row>
    <row r="143" spans="2:20" s="5" customFormat="1" ht="16.5" customHeight="1" x14ac:dyDescent="0.3">
      <c r="B143" s="27"/>
      <c r="C143" s="27"/>
      <c r="D143" s="27"/>
      <c r="E143" s="32"/>
      <c r="F143" s="32"/>
      <c r="G143" s="341" t="s">
        <v>174</v>
      </c>
      <c r="H143" s="342"/>
      <c r="J143" s="11"/>
      <c r="M143" s="1"/>
      <c r="N143" s="1"/>
      <c r="O143" s="1"/>
      <c r="P143" s="1"/>
      <c r="Q143" s="1"/>
      <c r="R143" s="1"/>
      <c r="S143" s="1"/>
      <c r="T143" s="1"/>
    </row>
    <row r="144" spans="2:20" s="5" customFormat="1" ht="16.5" customHeight="1" x14ac:dyDescent="0.3">
      <c r="B144" s="27"/>
      <c r="C144" s="27"/>
      <c r="D144" s="27"/>
      <c r="E144" s="32"/>
      <c r="F144" s="32"/>
      <c r="G144" s="312" t="s">
        <v>182</v>
      </c>
      <c r="H144" s="313"/>
      <c r="J144" s="17"/>
      <c r="M144" s="1"/>
      <c r="N144" s="1"/>
      <c r="O144" s="1"/>
      <c r="P144" s="1"/>
      <c r="Q144" s="1"/>
      <c r="R144" s="1"/>
      <c r="S144" s="1"/>
      <c r="T144" s="1"/>
    </row>
    <row r="145" spans="1:15" ht="16.5" customHeight="1" x14ac:dyDescent="0.3">
      <c r="B145" s="32"/>
      <c r="C145" s="32"/>
      <c r="D145" s="32"/>
      <c r="E145" s="32"/>
      <c r="F145" s="32"/>
      <c r="G145" s="310" t="s">
        <v>221</v>
      </c>
      <c r="H145" s="311"/>
      <c r="O145" s="170"/>
    </row>
    <row r="146" spans="1:15" ht="16.5" customHeight="1" x14ac:dyDescent="0.3">
      <c r="B146" s="46">
        <f t="array" ref="B146:H146">Días+29+DATE(Calendario5Año,Calendario5MesOpción,1)-WEEKDAY(DATE(Calendario5Año,Calendario5MesOpción,1),DíaDeLaSemanaOpción)</f>
        <v>46167</v>
      </c>
      <c r="C146" s="46">
        <v>46168</v>
      </c>
      <c r="D146" s="46">
        <v>46169</v>
      </c>
      <c r="E146" s="46">
        <v>46170</v>
      </c>
      <c r="F146" s="46">
        <v>46171</v>
      </c>
      <c r="G146" s="71">
        <v>46172</v>
      </c>
      <c r="H146" s="71">
        <v>46173</v>
      </c>
    </row>
    <row r="147" spans="1:15" ht="16.5" customHeight="1" x14ac:dyDescent="0.3">
      <c r="B147" s="27"/>
      <c r="C147" s="27"/>
      <c r="D147" s="27"/>
      <c r="E147" s="27"/>
      <c r="F147" s="104"/>
    </row>
    <row r="148" spans="1:15" ht="16.5" customHeight="1" x14ac:dyDescent="0.3">
      <c r="B148" s="27"/>
      <c r="C148" s="27"/>
      <c r="D148" s="27"/>
      <c r="E148" s="27"/>
      <c r="F148" s="104"/>
      <c r="G148" s="190" t="s">
        <v>209</v>
      </c>
      <c r="H148" s="105"/>
    </row>
    <row r="149" spans="1:15" ht="16.5" customHeight="1" x14ac:dyDescent="0.3">
      <c r="B149" s="27"/>
      <c r="C149" s="27"/>
      <c r="D149" s="27"/>
      <c r="E149" s="27"/>
      <c r="F149" s="47"/>
      <c r="G149" s="96" t="s">
        <v>240</v>
      </c>
      <c r="H149" s="105"/>
    </row>
    <row r="150" spans="1:15" ht="16.5" customHeight="1" x14ac:dyDescent="0.3">
      <c r="B150" s="32"/>
      <c r="C150" s="32"/>
      <c r="D150" s="35"/>
      <c r="E150" s="35"/>
      <c r="F150" s="53"/>
      <c r="G150" s="106"/>
      <c r="H150" s="106"/>
    </row>
    <row r="151" spans="1:15" ht="16.5" customHeight="1" x14ac:dyDescent="0.3">
      <c r="B151" s="46">
        <f t="array" ref="B151:C151">Días+36+DATE(Calendario5Año,Calendario5MesOpción,1)-WEEKDAY(DATE(Calendario5Año,Calendario5MesOpción,1),DíaDeLaSemanaOpción)</f>
        <v>46174</v>
      </c>
      <c r="C151" s="61">
        <v>46175</v>
      </c>
      <c r="D151" s="244" t="s">
        <v>1</v>
      </c>
      <c r="E151" s="245"/>
      <c r="F151" s="245"/>
      <c r="G151" s="245"/>
      <c r="H151" s="246"/>
    </row>
    <row r="152" spans="1:15" ht="16.5" customHeight="1" x14ac:dyDescent="0.3">
      <c r="B152" s="43"/>
      <c r="C152" s="42"/>
      <c r="D152" s="247"/>
      <c r="E152" s="248"/>
      <c r="F152" s="248"/>
      <c r="G152" s="248"/>
      <c r="H152" s="249"/>
    </row>
    <row r="153" spans="1:15" ht="16.5" customHeight="1" x14ac:dyDescent="0.3">
      <c r="B153" s="35"/>
      <c r="C153" s="62"/>
      <c r="D153" s="250"/>
      <c r="E153" s="251"/>
      <c r="F153" s="251"/>
      <c r="G153" s="251"/>
      <c r="H153" s="252"/>
    </row>
    <row r="154" spans="1:15" ht="54" customHeight="1" x14ac:dyDescent="0.3">
      <c r="A154" s="4"/>
      <c r="B154" s="18">
        <f>YEAR(DATE(Calendario5Año,Calendario5MesOpción+1,1))</f>
        <v>2026</v>
      </c>
      <c r="C154" s="19" t="s">
        <v>3</v>
      </c>
      <c r="D154" s="6"/>
      <c r="E154" s="6"/>
      <c r="F154" s="6"/>
      <c r="G154" s="6"/>
      <c r="H154" s="6"/>
    </row>
    <row r="155" spans="1:15" ht="16.5" customHeight="1" x14ac:dyDescent="0.3">
      <c r="B155" s="24" t="str">
        <f t="shared" ref="B155:H155" si="5">UPPER(TEXT(B156,"dddd"))</f>
        <v>LUNES</v>
      </c>
      <c r="C155" s="25" t="str">
        <f t="shared" si="5"/>
        <v>MARTES</v>
      </c>
      <c r="D155" s="24" t="str">
        <f t="shared" si="5"/>
        <v>MIÉRCOLES</v>
      </c>
      <c r="E155" s="25" t="str">
        <f t="shared" si="5"/>
        <v>JUEVES</v>
      </c>
      <c r="F155" s="24" t="str">
        <f t="shared" si="5"/>
        <v>VIERNES</v>
      </c>
      <c r="G155" s="25" t="str">
        <f t="shared" si="5"/>
        <v>SÁBADO</v>
      </c>
      <c r="H155" s="24" t="str">
        <f t="shared" si="5"/>
        <v>DOMINGO</v>
      </c>
    </row>
    <row r="156" spans="1:15" ht="16.5" customHeight="1" x14ac:dyDescent="0.3">
      <c r="B156" s="45">
        <f t="array" ref="B156:H156">Días+1+DATE(Calendario6Año,Calendario6MesOpción,1)-WEEKDAY(DATE(Calendario6Año,Calendario6MesOpción,1),DíaDeLaSemanaOpción)</f>
        <v>46174</v>
      </c>
      <c r="C156" s="45">
        <v>46175</v>
      </c>
      <c r="D156" s="46">
        <v>46176</v>
      </c>
      <c r="E156" s="46">
        <v>46177</v>
      </c>
      <c r="F156" s="46">
        <v>46178</v>
      </c>
      <c r="G156" s="71">
        <v>46179</v>
      </c>
      <c r="H156" s="71">
        <v>46180</v>
      </c>
      <c r="K156" s="121"/>
      <c r="L156" s="137" t="s">
        <v>21</v>
      </c>
    </row>
    <row r="157" spans="1:15" ht="16.5" customHeight="1" x14ac:dyDescent="0.3">
      <c r="A157" s="10"/>
      <c r="B157" s="32"/>
      <c r="C157" s="32"/>
      <c r="D157" s="32"/>
      <c r="E157" s="32"/>
      <c r="F157" s="48"/>
      <c r="G157" s="299" t="s">
        <v>57</v>
      </c>
      <c r="H157" s="300"/>
      <c r="I157" s="10"/>
      <c r="J157" s="11"/>
      <c r="K157" s="122"/>
      <c r="L157" s="131" t="s">
        <v>22</v>
      </c>
    </row>
    <row r="158" spans="1:15" ht="16.5" customHeight="1" x14ac:dyDescent="0.2">
      <c r="A158" s="10"/>
      <c r="B158" s="32"/>
      <c r="C158" s="32"/>
      <c r="D158" s="32"/>
      <c r="E158" s="325" t="s">
        <v>91</v>
      </c>
      <c r="F158" s="326"/>
      <c r="G158" s="326"/>
      <c r="H158" s="327"/>
      <c r="I158" s="10"/>
      <c r="J158" s="11"/>
      <c r="K158" s="123"/>
      <c r="L158" s="138" t="s">
        <v>23</v>
      </c>
    </row>
    <row r="159" spans="1:15" ht="24" customHeight="1" x14ac:dyDescent="0.3">
      <c r="A159" s="10"/>
      <c r="B159" s="32"/>
      <c r="C159" s="32"/>
      <c r="D159" s="32"/>
      <c r="E159" s="32"/>
      <c r="F159" s="48"/>
      <c r="G159" s="188" t="s">
        <v>163</v>
      </c>
      <c r="H159" s="26"/>
      <c r="I159" s="10"/>
      <c r="J159" s="11"/>
      <c r="K159" s="124"/>
      <c r="L159" s="131" t="s">
        <v>24</v>
      </c>
    </row>
    <row r="160" spans="1:15" ht="24" customHeight="1" x14ac:dyDescent="0.3">
      <c r="A160" s="10"/>
      <c r="B160" s="32"/>
      <c r="C160" s="32"/>
      <c r="D160" s="32"/>
      <c r="E160" s="32"/>
      <c r="F160" s="165"/>
      <c r="G160" s="210" t="s">
        <v>242</v>
      </c>
      <c r="H160" s="26"/>
      <c r="I160" s="10"/>
      <c r="J160" s="15"/>
      <c r="K160" s="125"/>
      <c r="L160" s="139" t="s">
        <v>25</v>
      </c>
    </row>
    <row r="161" spans="2:20" ht="22.5" customHeight="1" x14ac:dyDescent="0.3">
      <c r="B161" s="32"/>
      <c r="C161" s="32"/>
      <c r="D161" s="32"/>
      <c r="E161" s="32"/>
      <c r="F161" s="48"/>
      <c r="G161" s="187" t="s">
        <v>146</v>
      </c>
      <c r="H161" s="38"/>
      <c r="K161" s="126"/>
      <c r="L161" s="133" t="s">
        <v>26</v>
      </c>
    </row>
    <row r="162" spans="2:20" ht="16.5" customHeight="1" x14ac:dyDescent="0.3">
      <c r="B162" s="46">
        <f t="array" ref="B162:H162">Días+8+DATE(Calendario6Año,Calendario6MesOpción,1)-WEEKDAY(DATE(Calendario6Año,Calendario6MesOpción,1),DíaDeLaSemanaOpción)</f>
        <v>46181</v>
      </c>
      <c r="C162" s="46">
        <v>46182</v>
      </c>
      <c r="D162" s="46">
        <v>46183</v>
      </c>
      <c r="E162" s="46">
        <v>46184</v>
      </c>
      <c r="F162" s="46">
        <v>46185</v>
      </c>
      <c r="G162" s="83">
        <v>46186</v>
      </c>
      <c r="H162" s="83">
        <v>46187</v>
      </c>
      <c r="K162" s="127"/>
      <c r="L162" s="139" t="s">
        <v>27</v>
      </c>
    </row>
    <row r="163" spans="2:20" ht="16.5" customHeight="1" x14ac:dyDescent="0.3">
      <c r="B163" s="32"/>
      <c r="C163" s="32"/>
      <c r="D163" s="32"/>
      <c r="E163" s="32"/>
      <c r="F163" s="48"/>
      <c r="G163" s="314" t="s">
        <v>156</v>
      </c>
      <c r="H163" s="315"/>
      <c r="J163" s="12"/>
      <c r="K163" s="128"/>
      <c r="L163" s="132" t="s">
        <v>28</v>
      </c>
    </row>
    <row r="164" spans="2:20" ht="16.5" customHeight="1" x14ac:dyDescent="0.3">
      <c r="B164" s="32"/>
      <c r="C164" s="32"/>
      <c r="D164" s="32"/>
      <c r="E164" s="32"/>
      <c r="F164" s="48"/>
      <c r="G164" s="316" t="s">
        <v>173</v>
      </c>
      <c r="H164" s="340"/>
      <c r="J164" s="11"/>
      <c r="K164" s="129"/>
      <c r="L164" s="138" t="s">
        <v>29</v>
      </c>
    </row>
    <row r="165" spans="2:20" ht="16.5" customHeight="1" x14ac:dyDescent="0.3">
      <c r="B165" s="32"/>
      <c r="C165" s="32"/>
      <c r="D165" s="32"/>
      <c r="E165" s="32"/>
      <c r="F165" s="48"/>
      <c r="G165" s="221"/>
      <c r="H165" s="223"/>
      <c r="I165" s="11"/>
      <c r="J165" s="75"/>
      <c r="K165" s="130"/>
      <c r="L165" s="134" t="s">
        <v>30</v>
      </c>
    </row>
    <row r="166" spans="2:20" ht="16.5" customHeight="1" x14ac:dyDescent="0.3">
      <c r="B166" s="32"/>
      <c r="C166" s="32"/>
      <c r="D166" s="32"/>
      <c r="E166" s="32"/>
      <c r="F166" s="48"/>
      <c r="G166" s="222"/>
      <c r="H166" s="101"/>
      <c r="K166" s="212"/>
      <c r="L166" s="213"/>
    </row>
    <row r="167" spans="2:20" ht="16.5" customHeight="1" x14ac:dyDescent="0.3">
      <c r="B167" s="46">
        <f t="array" ref="B167:H167">Días+15+DATE(Calendario6Año,Calendario6MesOpción,1)-WEEKDAY(DATE(Calendario6Año,Calendario6MesOpción,1),DíaDeLaSemanaOpción)</f>
        <v>46188</v>
      </c>
      <c r="C167" s="46">
        <v>46189</v>
      </c>
      <c r="D167" s="71">
        <v>46190</v>
      </c>
      <c r="E167" s="71">
        <v>46191</v>
      </c>
      <c r="F167" s="71">
        <v>46192</v>
      </c>
      <c r="G167" s="83">
        <v>46193</v>
      </c>
      <c r="H167" s="83">
        <v>46194</v>
      </c>
    </row>
    <row r="168" spans="2:20" s="5" customFormat="1" ht="16.5" customHeight="1" x14ac:dyDescent="0.3">
      <c r="B168" s="58"/>
      <c r="C168" s="58"/>
      <c r="D168" s="72"/>
      <c r="E168" s="43"/>
      <c r="F168" s="43"/>
      <c r="G168" s="301" t="s">
        <v>58</v>
      </c>
      <c r="H168" s="302"/>
    </row>
    <row r="169" spans="2:20" ht="16.5" customHeight="1" x14ac:dyDescent="0.3">
      <c r="B169" s="32"/>
      <c r="C169" s="32"/>
      <c r="D169" s="27"/>
      <c r="E169" s="27"/>
      <c r="F169" s="27"/>
      <c r="G169" s="192" t="s">
        <v>209</v>
      </c>
      <c r="H169" s="30"/>
    </row>
    <row r="170" spans="2:20" ht="16.5" customHeight="1" x14ac:dyDescent="0.3">
      <c r="B170" s="32"/>
      <c r="C170" s="32"/>
      <c r="D170" s="32"/>
      <c r="E170" s="32"/>
      <c r="F170" s="32"/>
      <c r="G170" s="308" t="s">
        <v>241</v>
      </c>
      <c r="H170" s="309"/>
      <c r="I170" s="75"/>
      <c r="J170" s="75"/>
    </row>
    <row r="171" spans="2:20" ht="16.5" customHeight="1" x14ac:dyDescent="0.3">
      <c r="B171" s="35"/>
      <c r="C171" s="35"/>
      <c r="D171" s="35"/>
      <c r="E171" s="35"/>
      <c r="F171" s="35"/>
      <c r="G171" s="209" t="s">
        <v>235</v>
      </c>
      <c r="H171" s="37"/>
    </row>
    <row r="172" spans="2:20" ht="16.5" customHeight="1" x14ac:dyDescent="0.3">
      <c r="B172" s="35"/>
      <c r="C172" s="35"/>
      <c r="D172" s="35"/>
      <c r="E172" s="35"/>
      <c r="F172" s="35"/>
      <c r="H172" s="215"/>
      <c r="L172" s="216"/>
    </row>
    <row r="173" spans="2:20" ht="16.5" customHeight="1" x14ac:dyDescent="0.3">
      <c r="B173" s="59">
        <f t="array" ref="B173:H173">Días+22+DATE(Calendario6Año,Calendario6MesOpción,1)-WEEKDAY(DATE(Calendario6Año,Calendario6MesOpción,1),DíaDeLaSemanaOpción)</f>
        <v>46195</v>
      </c>
      <c r="C173" s="59">
        <v>46196</v>
      </c>
      <c r="D173" s="59">
        <v>46197</v>
      </c>
      <c r="E173" s="59">
        <v>46198</v>
      </c>
      <c r="F173" s="59">
        <v>46199</v>
      </c>
      <c r="G173" s="83">
        <v>46200</v>
      </c>
      <c r="H173" s="83">
        <v>46201</v>
      </c>
    </row>
    <row r="174" spans="2:20" ht="16.5" customHeight="1" x14ac:dyDescent="0.3">
      <c r="B174" s="27"/>
      <c r="C174" s="27"/>
      <c r="D174" s="238" t="s">
        <v>82</v>
      </c>
      <c r="E174" s="239"/>
      <c r="F174" s="239"/>
      <c r="G174" s="328"/>
      <c r="H174" s="41"/>
    </row>
    <row r="175" spans="2:20" ht="16.5" customHeight="1" x14ac:dyDescent="0.3">
      <c r="B175" s="27"/>
      <c r="C175" s="27"/>
      <c r="D175" s="27"/>
      <c r="E175" s="27"/>
      <c r="F175" s="306" t="s">
        <v>166</v>
      </c>
      <c r="G175" s="332"/>
      <c r="H175" s="307"/>
      <c r="J175" s="11"/>
    </row>
    <row r="176" spans="2:20" s="5" customFormat="1" ht="16.5" customHeight="1" x14ac:dyDescent="0.3">
      <c r="B176" s="27"/>
      <c r="C176" s="27"/>
      <c r="D176" s="27"/>
      <c r="E176" s="329" t="s">
        <v>223</v>
      </c>
      <c r="F176" s="330"/>
      <c r="G176" s="330"/>
      <c r="H176" s="331"/>
      <c r="J176" s="75"/>
      <c r="K176" s="1"/>
      <c r="L176" s="1"/>
      <c r="M176" s="1"/>
      <c r="N176" s="1"/>
      <c r="O176" s="1"/>
      <c r="P176" s="1"/>
      <c r="Q176" s="1"/>
      <c r="R176" s="1"/>
      <c r="S176" s="1"/>
      <c r="T176" s="1"/>
    </row>
    <row r="177" spans="1:20" ht="16.5" customHeight="1" x14ac:dyDescent="0.3">
      <c r="B177" s="32"/>
      <c r="C177" s="32"/>
      <c r="D177" s="165"/>
      <c r="E177" s="58"/>
      <c r="F177" s="58"/>
      <c r="G177" s="220" t="s">
        <v>237</v>
      </c>
      <c r="H177" s="218"/>
    </row>
    <row r="178" spans="1:20" ht="16.5" customHeight="1" x14ac:dyDescent="0.3">
      <c r="B178" s="32"/>
      <c r="C178" s="32"/>
      <c r="D178" s="165"/>
      <c r="E178" s="35"/>
      <c r="F178" s="38"/>
      <c r="H178" s="38"/>
    </row>
    <row r="179" spans="1:20" ht="16.5" customHeight="1" x14ac:dyDescent="0.3">
      <c r="B179" s="46">
        <f t="array" ref="B179:H179">Días+29+DATE(Calendario6Año,Calendario6MesOpción,1)-WEEKDAY(DATE(Calendario6Año,Calendario6MesOpción,1),DíaDeLaSemanaOpción)</f>
        <v>46202</v>
      </c>
      <c r="C179" s="71">
        <v>46203</v>
      </c>
      <c r="D179" s="71">
        <v>46204</v>
      </c>
      <c r="E179" s="84">
        <v>46205</v>
      </c>
      <c r="F179" s="45">
        <v>46206</v>
      </c>
      <c r="G179" s="45">
        <v>46207</v>
      </c>
      <c r="H179" s="45">
        <v>46208</v>
      </c>
    </row>
    <row r="180" spans="1:20" s="5" customFormat="1" ht="16.5" customHeight="1" x14ac:dyDescent="0.3">
      <c r="B180" s="80"/>
      <c r="C180" s="43"/>
      <c r="D180" s="43"/>
      <c r="E180" s="43"/>
      <c r="F180" s="43"/>
      <c r="G180" s="43"/>
      <c r="H180" s="43"/>
      <c r="J180" s="1"/>
      <c r="K180" s="1"/>
      <c r="L180" s="1"/>
      <c r="M180" s="1"/>
      <c r="N180" s="1"/>
      <c r="O180" s="1"/>
      <c r="P180" s="1"/>
      <c r="Q180" s="1"/>
      <c r="R180" s="1"/>
      <c r="S180" s="1"/>
      <c r="T180" s="1"/>
    </row>
    <row r="181" spans="1:20" s="5" customFormat="1" ht="16.5" customHeight="1" x14ac:dyDescent="0.3">
      <c r="B181" s="47"/>
      <c r="C181" s="27"/>
      <c r="D181" s="27"/>
      <c r="E181" s="29"/>
      <c r="F181" s="29"/>
      <c r="G181" s="29"/>
      <c r="H181" s="29"/>
      <c r="J181" s="1"/>
      <c r="K181" s="1"/>
      <c r="L181" s="1"/>
      <c r="M181" s="1"/>
      <c r="N181" s="1"/>
      <c r="O181" s="1"/>
      <c r="P181" s="1"/>
      <c r="Q181" s="1"/>
      <c r="R181" s="1"/>
      <c r="S181" s="1"/>
      <c r="T181" s="1"/>
    </row>
    <row r="182" spans="1:20" s="5" customFormat="1" ht="16.5" customHeight="1" x14ac:dyDescent="0.3">
      <c r="B182" s="87"/>
      <c r="C182" s="27"/>
      <c r="D182" s="27"/>
      <c r="E182" s="27"/>
      <c r="F182" s="27"/>
      <c r="G182" s="27"/>
      <c r="H182" s="27"/>
      <c r="J182" s="1"/>
      <c r="K182" s="1"/>
      <c r="L182" s="1"/>
      <c r="M182" s="1"/>
      <c r="N182" s="1"/>
      <c r="O182" s="1"/>
      <c r="P182" s="1"/>
      <c r="Q182" s="1"/>
      <c r="R182" s="1"/>
      <c r="S182" s="1"/>
      <c r="T182" s="1"/>
    </row>
    <row r="183" spans="1:20" s="5" customFormat="1" ht="16.5" customHeight="1" x14ac:dyDescent="0.3">
      <c r="B183" s="99"/>
      <c r="C183" s="76"/>
      <c r="D183" s="76"/>
      <c r="E183" s="76"/>
      <c r="F183" s="35"/>
      <c r="G183" s="35"/>
      <c r="H183" s="16"/>
      <c r="J183" s="1"/>
      <c r="K183" s="1"/>
      <c r="L183" s="1"/>
      <c r="M183" s="1"/>
      <c r="N183" s="1"/>
      <c r="O183" s="1"/>
      <c r="P183" s="1"/>
      <c r="Q183" s="1"/>
      <c r="R183" s="1"/>
      <c r="S183" s="1"/>
      <c r="T183" s="1"/>
    </row>
    <row r="184" spans="1:20" ht="16.5" customHeight="1" x14ac:dyDescent="0.3">
      <c r="B184" s="45">
        <f t="array" ref="B184:C184">Días+36+DATE(Calendario6Año,Calendario6MesOpción,1)-WEEKDAY(DATE(Calendario6Año,Calendario6MesOpción,1),DíaDeLaSemanaOpción)</f>
        <v>46209</v>
      </c>
      <c r="C184" s="100">
        <v>46210</v>
      </c>
      <c r="D184" s="247" t="s">
        <v>1</v>
      </c>
      <c r="E184" s="248"/>
      <c r="F184" s="248"/>
      <c r="G184" s="248"/>
      <c r="H184" s="249"/>
    </row>
    <row r="185" spans="1:20" ht="16.5" customHeight="1" x14ac:dyDescent="0.3">
      <c r="B185" s="32"/>
      <c r="C185" s="32"/>
      <c r="D185" s="63"/>
      <c r="E185" s="64"/>
      <c r="F185" s="64"/>
      <c r="G185" s="64"/>
      <c r="H185" s="65"/>
    </row>
    <row r="186" spans="1:20" ht="16.5" customHeight="1" x14ac:dyDescent="0.3">
      <c r="B186" s="35"/>
      <c r="C186" s="35"/>
      <c r="D186" s="66"/>
      <c r="E186" s="67"/>
      <c r="F186" s="67"/>
      <c r="G186" s="67"/>
      <c r="H186" s="68"/>
    </row>
    <row r="187" spans="1:20" ht="54" customHeight="1" x14ac:dyDescent="0.3">
      <c r="A187" s="4"/>
      <c r="B187" s="18">
        <f>YEAR(DATE(Calendario6Año,Calendario6MesOpción+1,1))</f>
        <v>2026</v>
      </c>
      <c r="C187" s="19" t="s">
        <v>8</v>
      </c>
      <c r="D187" s="6"/>
      <c r="E187" s="6"/>
      <c r="F187" s="6"/>
      <c r="G187" s="6"/>
      <c r="H187" s="6"/>
    </row>
    <row r="188" spans="1:20" ht="16.5" customHeight="1" x14ac:dyDescent="0.3">
      <c r="B188" s="24" t="str">
        <f t="shared" ref="B188:H188" si="6">UPPER(TEXT(B189,"dddd"))</f>
        <v>LUNES</v>
      </c>
      <c r="C188" s="25" t="str">
        <f t="shared" si="6"/>
        <v>MARTES</v>
      </c>
      <c r="D188" s="24" t="str">
        <f t="shared" si="6"/>
        <v>MIÉRCOLES</v>
      </c>
      <c r="E188" s="25" t="str">
        <f t="shared" si="6"/>
        <v>JUEVES</v>
      </c>
      <c r="F188" s="24" t="str">
        <f t="shared" si="6"/>
        <v>VIERNES</v>
      </c>
      <c r="G188" s="25" t="str">
        <f t="shared" si="6"/>
        <v>SÁBADO</v>
      </c>
      <c r="H188" s="24" t="str">
        <f t="shared" si="6"/>
        <v>DOMINGO</v>
      </c>
    </row>
    <row r="189" spans="1:20" ht="16.5" customHeight="1" x14ac:dyDescent="0.3">
      <c r="B189" s="69">
        <f t="array" ref="B189:H189">Días+1+DATE(Calendario7Año,Calendario7MesOpción,1)-WEEKDAY(DATE(Calendario7Año,Calendario7MesOpción,1),DíaDeLaSemanaOpción)</f>
        <v>46202</v>
      </c>
      <c r="C189" s="69">
        <v>46203</v>
      </c>
      <c r="D189" s="69">
        <v>46204</v>
      </c>
      <c r="E189" s="69">
        <v>46205</v>
      </c>
      <c r="F189" s="71">
        <v>46206</v>
      </c>
      <c r="G189" s="71">
        <v>46207</v>
      </c>
      <c r="H189" s="71">
        <v>46208</v>
      </c>
      <c r="K189" s="121"/>
      <c r="L189" s="137" t="s">
        <v>21</v>
      </c>
    </row>
    <row r="190" spans="1:20" ht="16.5" customHeight="1" x14ac:dyDescent="0.3">
      <c r="B190" s="72"/>
      <c r="C190" s="43"/>
      <c r="D190" s="43"/>
      <c r="E190" s="43"/>
      <c r="F190" s="43"/>
      <c r="G190" s="297" t="s">
        <v>56</v>
      </c>
      <c r="H190" s="298"/>
      <c r="K190" s="122"/>
      <c r="L190" s="131" t="s">
        <v>22</v>
      </c>
    </row>
    <row r="191" spans="1:20" ht="16.5" customHeight="1" x14ac:dyDescent="0.2">
      <c r="B191" s="27"/>
      <c r="C191" s="29"/>
      <c r="D191" s="29"/>
      <c r="E191" s="29"/>
      <c r="F191" s="316" t="s">
        <v>59</v>
      </c>
      <c r="G191" s="321"/>
      <c r="H191" s="317"/>
      <c r="K191" s="123"/>
      <c r="L191" s="138" t="s">
        <v>23</v>
      </c>
    </row>
    <row r="192" spans="1:20" ht="16.5" customHeight="1" x14ac:dyDescent="0.3">
      <c r="B192" s="27"/>
      <c r="C192" s="27"/>
      <c r="D192" s="27"/>
      <c r="E192" s="29"/>
      <c r="F192" s="31"/>
      <c r="G192" s="178" t="s">
        <v>178</v>
      </c>
      <c r="H192" s="98"/>
      <c r="K192" s="124"/>
      <c r="L192" s="131" t="s">
        <v>24</v>
      </c>
    </row>
    <row r="193" spans="2:20" ht="16.5" customHeight="1" x14ac:dyDescent="0.3">
      <c r="B193" s="27"/>
      <c r="C193" s="27"/>
      <c r="D193" s="27"/>
      <c r="E193" s="29"/>
      <c r="F193" s="31"/>
      <c r="G193" s="316" t="s">
        <v>162</v>
      </c>
      <c r="H193" s="317"/>
      <c r="J193" s="15"/>
      <c r="K193" s="124"/>
      <c r="L193" s="131"/>
    </row>
    <row r="194" spans="2:20" ht="16.5" customHeight="1" x14ac:dyDescent="0.3">
      <c r="B194" s="35"/>
      <c r="C194" s="35"/>
      <c r="D194" s="35"/>
      <c r="E194" s="35"/>
      <c r="F194" s="35"/>
      <c r="G194" s="190" t="s">
        <v>209</v>
      </c>
      <c r="H194" s="190" t="s">
        <v>209</v>
      </c>
      <c r="K194" s="125"/>
      <c r="L194" s="139" t="s">
        <v>25</v>
      </c>
    </row>
    <row r="195" spans="2:20" ht="16.5" customHeight="1" x14ac:dyDescent="0.3">
      <c r="B195" s="59">
        <f t="array" ref="B195:H195">Días+8+DATE(Calendario7Año,Calendario7MesOpción,1)-WEEKDAY(DATE(Calendario7Año,Calendario7MesOpción,1),DíaDeLaSemanaOpción)</f>
        <v>46209</v>
      </c>
      <c r="C195" s="59">
        <v>46210</v>
      </c>
      <c r="D195" s="83">
        <v>46211</v>
      </c>
      <c r="E195" s="83">
        <v>46212</v>
      </c>
      <c r="F195" s="83">
        <v>46213</v>
      </c>
      <c r="G195" s="46">
        <v>46214</v>
      </c>
      <c r="H195" s="46">
        <v>46215</v>
      </c>
      <c r="K195" s="126"/>
      <c r="L195" s="133" t="s">
        <v>26</v>
      </c>
    </row>
    <row r="196" spans="2:20" ht="16.5" customHeight="1" x14ac:dyDescent="0.3">
      <c r="B196" s="27"/>
      <c r="C196" s="47"/>
      <c r="D196" s="97"/>
      <c r="E196" s="97"/>
      <c r="F196" s="97"/>
      <c r="G196" s="343"/>
      <c r="H196" s="344"/>
      <c r="K196" s="127"/>
      <c r="L196" s="139" t="s">
        <v>27</v>
      </c>
    </row>
    <row r="197" spans="2:20" ht="16.5" customHeight="1" x14ac:dyDescent="0.3">
      <c r="B197" s="27"/>
      <c r="C197" s="47"/>
      <c r="D197" s="27"/>
      <c r="E197" s="27"/>
      <c r="F197" s="316" t="s">
        <v>60</v>
      </c>
      <c r="G197" s="321"/>
      <c r="H197" s="317"/>
      <c r="J197" s="12"/>
      <c r="K197" s="128"/>
      <c r="L197" s="132" t="s">
        <v>28</v>
      </c>
    </row>
    <row r="198" spans="2:20" ht="16.5" customHeight="1" x14ac:dyDescent="0.3">
      <c r="B198" s="27"/>
      <c r="C198" s="47"/>
      <c r="D198" s="27"/>
      <c r="E198" s="27"/>
      <c r="F198" s="316" t="s">
        <v>165</v>
      </c>
      <c r="G198" s="321"/>
      <c r="H198" s="317"/>
      <c r="J198" s="5"/>
      <c r="K198" s="129"/>
      <c r="L198" s="138" t="s">
        <v>29</v>
      </c>
    </row>
    <row r="199" spans="2:20" ht="16.5" customHeight="1" x14ac:dyDescent="0.3">
      <c r="B199" s="27"/>
      <c r="C199" s="47"/>
      <c r="D199" s="76"/>
      <c r="E199" s="76"/>
      <c r="F199" s="76"/>
      <c r="G199" s="35"/>
      <c r="H199" s="211" t="s">
        <v>179</v>
      </c>
      <c r="K199" s="130"/>
      <c r="L199" s="134" t="s">
        <v>30</v>
      </c>
    </row>
    <row r="200" spans="2:20" ht="16.5" customHeight="1" x14ac:dyDescent="0.3">
      <c r="B200" s="46">
        <f t="array" ref="B200:H200">Días+15+DATE(Calendario7Año,Calendario7MesOpción,1)-WEEKDAY(DATE(Calendario7Año,Calendario7MesOpción,1),DíaDeLaSemanaOpción)</f>
        <v>46216</v>
      </c>
      <c r="C200" s="46">
        <v>46217</v>
      </c>
      <c r="D200" s="83">
        <v>46218</v>
      </c>
      <c r="E200" s="83">
        <v>46219</v>
      </c>
      <c r="F200" s="83">
        <v>46220</v>
      </c>
      <c r="G200" s="83">
        <v>46221</v>
      </c>
      <c r="H200" s="83">
        <v>46222</v>
      </c>
    </row>
    <row r="201" spans="2:20" ht="16.5" customHeight="1" x14ac:dyDescent="0.3">
      <c r="B201" s="30"/>
      <c r="C201" s="86"/>
      <c r="D201" s="43"/>
      <c r="E201" s="43"/>
      <c r="F201" s="43"/>
      <c r="G201" s="236" t="s">
        <v>164</v>
      </c>
      <c r="H201" s="237"/>
    </row>
    <row r="202" spans="2:20" s="5" customFormat="1" ht="16.5" customHeight="1" x14ac:dyDescent="0.3">
      <c r="B202" s="32"/>
      <c r="C202" s="48"/>
      <c r="D202" s="96"/>
      <c r="E202" s="96"/>
      <c r="F202" s="96"/>
      <c r="H202" s="28"/>
      <c r="J202" s="1"/>
      <c r="K202" s="1"/>
      <c r="L202" s="1"/>
      <c r="M202" s="1"/>
      <c r="N202" s="1"/>
      <c r="O202" s="1"/>
      <c r="P202" s="1"/>
      <c r="Q202" s="1"/>
      <c r="R202" s="1"/>
      <c r="S202" s="1"/>
      <c r="T202" s="1"/>
    </row>
    <row r="203" spans="2:20" ht="16.5" customHeight="1" x14ac:dyDescent="0.3">
      <c r="B203" s="32"/>
      <c r="C203" s="48"/>
      <c r="D203" s="76"/>
      <c r="E203" s="76"/>
      <c r="F203" s="76"/>
      <c r="G203" s="219"/>
      <c r="H203" s="70"/>
      <c r="J203" s="11"/>
    </row>
    <row r="204" spans="2:20" ht="16.5" customHeight="1" x14ac:dyDescent="0.3">
      <c r="B204" s="46">
        <f t="array" ref="B204:H204">Días+22+DATE(Calendario7Año,Calendario7MesOpción,1)-WEEKDAY(DATE(Calendario7Año,Calendario7MesOpción,1),DíaDeLaSemanaOpción)</f>
        <v>46223</v>
      </c>
      <c r="C204" s="46">
        <v>46224</v>
      </c>
      <c r="D204" s="83">
        <v>46225</v>
      </c>
      <c r="E204" s="83">
        <v>46226</v>
      </c>
      <c r="F204" s="83">
        <v>46227</v>
      </c>
      <c r="G204" s="83">
        <v>46228</v>
      </c>
      <c r="H204" s="83">
        <v>46229</v>
      </c>
    </row>
    <row r="205" spans="2:20" ht="16.5" customHeight="1" x14ac:dyDescent="0.3">
      <c r="B205" s="27"/>
      <c r="C205" s="47"/>
      <c r="D205" s="43"/>
      <c r="E205" s="43"/>
      <c r="F205" s="43"/>
      <c r="G205" s="43"/>
      <c r="H205" s="179" t="s">
        <v>189</v>
      </c>
    </row>
    <row r="206" spans="2:20" s="5" customFormat="1" ht="16.5" customHeight="1" x14ac:dyDescent="0.3">
      <c r="B206" s="27"/>
      <c r="C206" s="47"/>
      <c r="D206" s="27"/>
      <c r="E206" s="29"/>
      <c r="F206" s="29"/>
      <c r="G206" s="29"/>
      <c r="H206" s="29"/>
      <c r="J206" s="1"/>
      <c r="N206" s="1"/>
      <c r="O206" s="1"/>
      <c r="P206" s="1"/>
      <c r="Q206" s="1"/>
      <c r="R206" s="1"/>
      <c r="S206" s="1"/>
    </row>
    <row r="207" spans="2:20" s="5" customFormat="1" ht="16.5" customHeight="1" x14ac:dyDescent="0.3">
      <c r="B207" s="29"/>
      <c r="C207" s="40"/>
      <c r="D207" s="29"/>
      <c r="E207" s="29"/>
      <c r="F207" s="29"/>
      <c r="G207" s="29"/>
      <c r="H207" s="29"/>
      <c r="J207" s="11"/>
      <c r="K207" s="1"/>
      <c r="L207" s="1"/>
      <c r="M207" s="1"/>
      <c r="N207" s="1"/>
      <c r="O207" s="1"/>
      <c r="P207" s="1"/>
      <c r="Q207" s="1"/>
      <c r="R207" s="1"/>
      <c r="S207" s="1"/>
    </row>
    <row r="208" spans="2:20" s="5" customFormat="1" ht="16.5" customHeight="1" x14ac:dyDescent="0.3">
      <c r="B208" s="27"/>
      <c r="C208" s="47"/>
      <c r="D208" s="76"/>
      <c r="E208" s="73"/>
      <c r="F208" s="73"/>
      <c r="G208" s="16"/>
      <c r="H208" s="16"/>
      <c r="K208" s="1"/>
      <c r="L208" s="1"/>
      <c r="M208" s="1"/>
      <c r="N208" s="1"/>
      <c r="O208" s="1"/>
      <c r="P208" s="1"/>
      <c r="Q208" s="1"/>
      <c r="R208" s="1"/>
      <c r="S208" s="1"/>
      <c r="T208" s="1"/>
    </row>
    <row r="209" spans="1:20" ht="16.5" customHeight="1" x14ac:dyDescent="0.3">
      <c r="B209" s="71">
        <f t="array" ref="B209:H209">Días+29+DATE(Calendario7Año,Calendario7MesOpción,1)-WEEKDAY(DATE(Calendario7Año,Calendario7MesOpción,1),DíaDeLaSemanaOpción)</f>
        <v>46230</v>
      </c>
      <c r="C209" s="71">
        <v>46231</v>
      </c>
      <c r="D209" s="83">
        <v>46232</v>
      </c>
      <c r="E209" s="83">
        <v>46233</v>
      </c>
      <c r="F209" s="83">
        <v>46234</v>
      </c>
      <c r="G209" s="83">
        <v>46235</v>
      </c>
      <c r="H209" s="84">
        <v>46236</v>
      </c>
    </row>
    <row r="210" spans="1:20" ht="16.5" customHeight="1" x14ac:dyDescent="0.3">
      <c r="B210" s="89"/>
      <c r="C210" s="43"/>
      <c r="D210" s="43"/>
      <c r="E210" s="43"/>
      <c r="F210" s="43"/>
      <c r="G210" s="43"/>
      <c r="H210" s="43"/>
    </row>
    <row r="211" spans="1:20" ht="16.5" customHeight="1" x14ac:dyDescent="0.3">
      <c r="B211" s="47"/>
      <c r="C211" s="27"/>
      <c r="D211" s="27"/>
      <c r="E211" s="27"/>
      <c r="F211" s="29"/>
      <c r="G211" s="29"/>
      <c r="H211" s="29"/>
    </row>
    <row r="212" spans="1:20" ht="16.5" customHeight="1" x14ac:dyDescent="0.3">
      <c r="B212" s="47"/>
      <c r="C212" s="27"/>
      <c r="D212" s="27"/>
      <c r="E212" s="27"/>
      <c r="F212" s="27"/>
      <c r="G212" s="29"/>
      <c r="H212" s="29"/>
    </row>
    <row r="213" spans="1:20" ht="16.5" customHeight="1" x14ac:dyDescent="0.3">
      <c r="A213" s="10"/>
      <c r="B213" s="53"/>
      <c r="C213" s="35"/>
      <c r="D213" s="35"/>
      <c r="E213" s="35"/>
      <c r="F213" s="35"/>
      <c r="G213" s="70"/>
      <c r="H213" s="70"/>
    </row>
    <row r="214" spans="1:20" ht="16.5" customHeight="1" x14ac:dyDescent="0.3">
      <c r="B214" s="85">
        <f t="array" ref="B214:C214">Días+36+DATE(Calendario7Año,Calendario7MesOpción,1)-WEEKDAY(DATE(Calendario7Año,Calendario7MesOpción,1),DíaDeLaSemanaOpción)</f>
        <v>46237</v>
      </c>
      <c r="C214" s="117">
        <v>46238</v>
      </c>
      <c r="D214" s="247" t="s">
        <v>1</v>
      </c>
      <c r="E214" s="248"/>
      <c r="F214" s="248"/>
      <c r="G214" s="248"/>
      <c r="H214" s="249"/>
    </row>
    <row r="215" spans="1:20" ht="16.5" customHeight="1" x14ac:dyDescent="0.3">
      <c r="B215" s="43"/>
      <c r="C215" s="43"/>
      <c r="D215" s="248"/>
      <c r="E215" s="248"/>
      <c r="F215" s="248"/>
      <c r="G215" s="248"/>
      <c r="H215" s="249"/>
    </row>
    <row r="216" spans="1:20" ht="16.5" customHeight="1" x14ac:dyDescent="0.3">
      <c r="A216" s="10"/>
      <c r="B216" s="70"/>
      <c r="C216" s="70"/>
      <c r="D216" s="251"/>
      <c r="E216" s="251"/>
      <c r="F216" s="251"/>
      <c r="G216" s="251"/>
      <c r="H216" s="252"/>
    </row>
    <row r="217" spans="1:20" ht="54" customHeight="1" x14ac:dyDescent="0.3">
      <c r="A217" s="6"/>
      <c r="B217" s="18">
        <f>YEAR(DATE(Calendario7Año,Calendario7MesOpción+1,1))</f>
        <v>2026</v>
      </c>
      <c r="C217" s="19" t="s">
        <v>9</v>
      </c>
      <c r="D217" s="6"/>
      <c r="E217" s="6"/>
      <c r="F217" s="6"/>
      <c r="G217" s="6"/>
      <c r="H217" s="6"/>
    </row>
    <row r="218" spans="1:20" ht="16.5" customHeight="1" x14ac:dyDescent="0.3">
      <c r="B218" s="24" t="str">
        <f t="shared" ref="B218:H218" si="7">UPPER(TEXT(B219,"dddd"))</f>
        <v>LUNES</v>
      </c>
      <c r="C218" s="25" t="str">
        <f t="shared" si="7"/>
        <v>MARTES</v>
      </c>
      <c r="D218" s="24" t="str">
        <f t="shared" si="7"/>
        <v>MIÉRCOLES</v>
      </c>
      <c r="E218" s="25" t="str">
        <f t="shared" si="7"/>
        <v>JUEVES</v>
      </c>
      <c r="F218" s="24" t="str">
        <f t="shared" si="7"/>
        <v>VIERNES</v>
      </c>
      <c r="G218" s="25" t="str">
        <f t="shared" si="7"/>
        <v>SÁBADO</v>
      </c>
      <c r="H218" s="24" t="str">
        <f t="shared" si="7"/>
        <v>DOMINGO</v>
      </c>
    </row>
    <row r="219" spans="1:20" ht="16.5" customHeight="1" x14ac:dyDescent="0.3">
      <c r="B219" s="54">
        <f t="array" ref="B219:H219">Días+1+DATE(Calendario8Año,Calendario8MesOpción,1)-WEEKDAY(DATE(Calendario8Año,Calendario8MesOpción,1),DíaDeLaSemanaOpción)</f>
        <v>46230</v>
      </c>
      <c r="C219" s="54">
        <v>46231</v>
      </c>
      <c r="D219" s="54">
        <v>46232</v>
      </c>
      <c r="E219" s="54">
        <v>46233</v>
      </c>
      <c r="F219" s="54">
        <v>46234</v>
      </c>
      <c r="G219" s="46">
        <v>46235</v>
      </c>
      <c r="H219" s="46">
        <v>46236</v>
      </c>
      <c r="K219" s="121"/>
      <c r="L219" s="137" t="s">
        <v>21</v>
      </c>
    </row>
    <row r="220" spans="1:20" s="5" customFormat="1" ht="16.5" customHeight="1" x14ac:dyDescent="0.3">
      <c r="A220" s="3"/>
      <c r="B220" s="43"/>
      <c r="C220" s="43"/>
      <c r="D220" s="43"/>
      <c r="E220" s="43"/>
      <c r="F220" s="43"/>
      <c r="G220" s="306" t="s">
        <v>219</v>
      </c>
      <c r="H220" s="307"/>
      <c r="J220" s="1"/>
      <c r="K220" s="122"/>
      <c r="L220" s="131" t="s">
        <v>22</v>
      </c>
      <c r="M220" s="1"/>
      <c r="N220" s="1"/>
      <c r="O220" s="1"/>
      <c r="P220" s="1"/>
      <c r="Q220" s="1"/>
      <c r="R220" s="1"/>
      <c r="S220" s="1"/>
      <c r="T220" s="1"/>
    </row>
    <row r="221" spans="1:20" s="5" customFormat="1" ht="16.5" customHeight="1" x14ac:dyDescent="0.2">
      <c r="A221" s="3"/>
      <c r="B221" s="29"/>
      <c r="C221" s="29"/>
      <c r="D221" s="29"/>
      <c r="E221" s="29"/>
      <c r="F221" s="29"/>
      <c r="G221" s="91"/>
      <c r="H221" s="91"/>
      <c r="J221" s="1"/>
      <c r="K221" s="123"/>
      <c r="L221" s="138" t="s">
        <v>23</v>
      </c>
      <c r="M221" s="1"/>
      <c r="N221" s="1"/>
      <c r="O221" s="1"/>
      <c r="P221" s="1"/>
      <c r="Q221" s="1"/>
      <c r="R221" s="1"/>
      <c r="S221" s="1"/>
      <c r="T221" s="1"/>
    </row>
    <row r="222" spans="1:20" s="5" customFormat="1" ht="16.5" customHeight="1" x14ac:dyDescent="0.3">
      <c r="A222" s="3"/>
      <c r="B222" s="29"/>
      <c r="C222" s="29"/>
      <c r="D222" s="29"/>
      <c r="E222" s="29"/>
      <c r="F222" s="29"/>
      <c r="G222" s="29"/>
      <c r="H222" s="29"/>
      <c r="J222" s="1"/>
      <c r="K222" s="124"/>
      <c r="L222" s="131" t="s">
        <v>24</v>
      </c>
      <c r="M222" s="1"/>
      <c r="N222" s="1"/>
      <c r="O222" s="1"/>
      <c r="P222" s="1"/>
      <c r="Q222" s="1"/>
      <c r="R222" s="1"/>
      <c r="S222" s="1"/>
      <c r="T222" s="1"/>
    </row>
    <row r="223" spans="1:20" s="5" customFormat="1" ht="16.5" customHeight="1" x14ac:dyDescent="0.3">
      <c r="A223" s="3"/>
      <c r="B223" s="73"/>
      <c r="C223" s="73"/>
      <c r="D223" s="73"/>
      <c r="E223" s="73"/>
      <c r="F223" s="73"/>
      <c r="G223" s="73"/>
      <c r="H223" s="76"/>
      <c r="J223" s="1"/>
      <c r="K223" s="125"/>
      <c r="L223" s="139" t="s">
        <v>25</v>
      </c>
      <c r="M223" s="1"/>
      <c r="N223" s="1"/>
      <c r="O223" s="1"/>
      <c r="P223" s="1"/>
      <c r="Q223" s="1"/>
      <c r="R223" s="1"/>
      <c r="S223" s="1"/>
      <c r="T223" s="1"/>
    </row>
    <row r="224" spans="1:20" ht="16.5" customHeight="1" x14ac:dyDescent="0.3">
      <c r="B224" s="46">
        <f t="array" ref="B224:H224">Días+8+DATE(Calendario8Año,Calendario8MesOpción,1)-WEEKDAY(DATE(Calendario8Año,Calendario8MesOpción,1),DíaDeLaSemanaOpción)</f>
        <v>46237</v>
      </c>
      <c r="C224" s="46">
        <v>46238</v>
      </c>
      <c r="D224" s="46">
        <v>46239</v>
      </c>
      <c r="E224" s="71">
        <v>46240</v>
      </c>
      <c r="F224" s="71">
        <v>46241</v>
      </c>
      <c r="G224" s="71">
        <v>46242</v>
      </c>
      <c r="H224" s="71">
        <v>46243</v>
      </c>
      <c r="K224" s="126"/>
      <c r="L224" s="133" t="s">
        <v>26</v>
      </c>
    </row>
    <row r="225" spans="1:20" ht="16.5" customHeight="1" x14ac:dyDescent="0.3">
      <c r="B225" s="27"/>
      <c r="C225" s="27"/>
      <c r="D225" s="47"/>
      <c r="E225" s="43"/>
      <c r="F225" s="43"/>
      <c r="G225" s="225"/>
      <c r="H225" s="218"/>
      <c r="J225" s="15"/>
      <c r="K225" s="127"/>
      <c r="L225" s="139" t="s">
        <v>27</v>
      </c>
    </row>
    <row r="226" spans="1:20" ht="16.5" customHeight="1" x14ac:dyDescent="0.3">
      <c r="B226" s="29"/>
      <c r="C226" s="29"/>
      <c r="D226" s="40"/>
      <c r="E226" s="29"/>
      <c r="F226" s="29"/>
      <c r="G226" s="40"/>
      <c r="H226" s="29"/>
      <c r="J226" s="12"/>
      <c r="K226" s="128"/>
      <c r="L226" s="132" t="s">
        <v>28</v>
      </c>
    </row>
    <row r="227" spans="1:20" ht="16.5" customHeight="1" x14ac:dyDescent="0.3">
      <c r="B227" s="27"/>
      <c r="C227" s="29"/>
      <c r="D227" s="40"/>
      <c r="E227" s="29"/>
      <c r="F227" s="29"/>
      <c r="G227" s="40"/>
      <c r="H227" s="29"/>
      <c r="I227" s="5"/>
      <c r="J227" s="11"/>
      <c r="K227" s="129"/>
      <c r="L227" s="138" t="s">
        <v>29</v>
      </c>
    </row>
    <row r="228" spans="1:20" ht="16.5" customHeight="1" x14ac:dyDescent="0.3">
      <c r="B228" s="32"/>
      <c r="C228" s="32"/>
      <c r="D228" s="48"/>
      <c r="E228" s="35"/>
      <c r="F228" s="35"/>
      <c r="G228" s="53"/>
      <c r="H228" s="35"/>
      <c r="K228" s="130"/>
      <c r="L228" s="134" t="s">
        <v>30</v>
      </c>
    </row>
    <row r="229" spans="1:20" ht="16.5" customHeight="1" x14ac:dyDescent="0.3">
      <c r="B229" s="46">
        <f t="array" ref="B229:H229">Días+15+DATE(Calendario8Año,Calendario8MesOpción,1)-WEEKDAY(DATE(Calendario8Año,Calendario8MesOpción,1),DíaDeLaSemanaOpción)</f>
        <v>46244</v>
      </c>
      <c r="C229" s="46">
        <v>46245</v>
      </c>
      <c r="D229" s="71">
        <v>46246</v>
      </c>
      <c r="E229" s="71">
        <v>46247</v>
      </c>
      <c r="F229" s="71">
        <v>46248</v>
      </c>
      <c r="G229" s="71">
        <v>46249</v>
      </c>
      <c r="H229" s="71">
        <v>46250</v>
      </c>
    </row>
    <row r="230" spans="1:20" ht="16.5" customHeight="1" x14ac:dyDescent="0.3">
      <c r="B230" s="90"/>
      <c r="C230" s="90"/>
      <c r="D230" s="79"/>
      <c r="E230" s="79"/>
      <c r="F230" s="318" t="s">
        <v>135</v>
      </c>
      <c r="G230" s="319"/>
      <c r="H230" s="320"/>
      <c r="J230" s="12"/>
    </row>
    <row r="231" spans="1:20" ht="16.5" customHeight="1" x14ac:dyDescent="0.3">
      <c r="B231" s="91"/>
      <c r="C231" s="91"/>
      <c r="D231" s="31"/>
      <c r="E231" s="31"/>
      <c r="F231" s="30"/>
      <c r="G231" s="189" t="s">
        <v>196</v>
      </c>
      <c r="H231" s="30"/>
      <c r="J231" s="12"/>
    </row>
    <row r="232" spans="1:20" s="5" customFormat="1" ht="16.5" customHeight="1" x14ac:dyDescent="0.3">
      <c r="A232" s="3"/>
      <c r="B232" s="91"/>
      <c r="C232" s="91"/>
      <c r="D232" s="31"/>
      <c r="E232" s="27"/>
      <c r="F232" s="27"/>
      <c r="G232" s="27"/>
      <c r="H232" s="27"/>
      <c r="J232" s="1"/>
      <c r="K232" s="1"/>
      <c r="L232" s="1"/>
      <c r="M232" s="1"/>
      <c r="N232" s="1"/>
      <c r="O232" s="1"/>
      <c r="P232" s="1"/>
      <c r="Q232" s="1"/>
      <c r="R232" s="1"/>
      <c r="S232" s="1"/>
      <c r="T232" s="1"/>
    </row>
    <row r="233" spans="1:20" ht="16.5" customHeight="1" x14ac:dyDescent="0.3">
      <c r="B233" s="35"/>
      <c r="C233" s="92"/>
      <c r="D233" s="35"/>
      <c r="E233" s="35"/>
      <c r="F233" s="35"/>
      <c r="G233" s="35"/>
      <c r="H233" s="35"/>
    </row>
    <row r="234" spans="1:20" ht="16.5" customHeight="1" x14ac:dyDescent="0.3">
      <c r="B234" s="59">
        <f t="array" ref="B234:H234">Días+22+DATE(Calendario8Año,Calendario8MesOpción,1)-WEEKDAY(DATE(Calendario8Año,Calendario8MesOpción,1),DíaDeLaSemanaOpción)</f>
        <v>46251</v>
      </c>
      <c r="C234" s="46">
        <v>46252</v>
      </c>
      <c r="D234" s="71">
        <v>46253</v>
      </c>
      <c r="E234" s="71">
        <v>46254</v>
      </c>
      <c r="F234" s="71">
        <v>46255</v>
      </c>
      <c r="G234" s="71">
        <v>46256</v>
      </c>
      <c r="H234" s="71">
        <v>46257</v>
      </c>
    </row>
    <row r="235" spans="1:20" ht="16.5" customHeight="1" x14ac:dyDescent="0.3">
      <c r="B235" s="27"/>
      <c r="C235" s="72"/>
      <c r="D235" s="43"/>
      <c r="E235" s="43"/>
      <c r="F235" s="43"/>
      <c r="G235" s="43"/>
      <c r="H235" s="43"/>
    </row>
    <row r="236" spans="1:20" ht="16.5" customHeight="1" x14ac:dyDescent="0.3">
      <c r="A236" s="10"/>
      <c r="B236" s="27"/>
      <c r="C236" s="27"/>
      <c r="D236" s="30"/>
      <c r="E236" s="30"/>
      <c r="F236" s="29"/>
      <c r="G236" s="29"/>
      <c r="H236" s="29"/>
    </row>
    <row r="237" spans="1:20" ht="16.5" customHeight="1" x14ac:dyDescent="0.3">
      <c r="A237" s="10"/>
      <c r="B237" s="27"/>
      <c r="C237" s="27"/>
      <c r="D237" s="27"/>
      <c r="E237" s="30"/>
      <c r="F237" s="30"/>
      <c r="G237" s="31"/>
      <c r="H237" s="31"/>
    </row>
    <row r="238" spans="1:20" ht="16.5" customHeight="1" x14ac:dyDescent="0.3">
      <c r="B238" s="32"/>
      <c r="C238" s="35"/>
      <c r="D238" s="35"/>
      <c r="E238" s="35"/>
      <c r="F238" s="70"/>
      <c r="G238" s="70"/>
      <c r="H238" s="70"/>
    </row>
    <row r="239" spans="1:20" ht="16.5" customHeight="1" x14ac:dyDescent="0.3">
      <c r="B239" s="46">
        <f t="array" ref="B239:H239">Días+29+DATE(Calendario8Año,Calendario8MesOpción,1)-WEEKDAY(DATE(Calendario8Año,Calendario8MesOpción,1),DíaDeLaSemanaOpción)</f>
        <v>46258</v>
      </c>
      <c r="C239" s="46">
        <v>46259</v>
      </c>
      <c r="D239" s="59">
        <v>46260</v>
      </c>
      <c r="E239" s="95">
        <v>46261</v>
      </c>
      <c r="F239" s="95">
        <v>46262</v>
      </c>
      <c r="G239" s="95">
        <v>46263</v>
      </c>
      <c r="H239" s="95">
        <v>46264</v>
      </c>
    </row>
    <row r="240" spans="1:20" ht="16.5" customHeight="1" x14ac:dyDescent="0.3">
      <c r="A240" s="10"/>
      <c r="B240" s="27"/>
      <c r="C240" s="27"/>
      <c r="D240" s="27"/>
      <c r="E240" s="29"/>
      <c r="F240" s="29"/>
      <c r="G240" s="29"/>
      <c r="H240" s="29"/>
    </row>
    <row r="241" spans="1:20" ht="16.5" customHeight="1" x14ac:dyDescent="0.3">
      <c r="A241" s="10"/>
      <c r="B241" s="27"/>
      <c r="C241" s="27"/>
      <c r="D241" s="27"/>
      <c r="E241" s="29"/>
      <c r="F241" s="29"/>
      <c r="G241" s="29"/>
      <c r="H241" s="29"/>
    </row>
    <row r="242" spans="1:20" ht="16.5" customHeight="1" x14ac:dyDescent="0.3">
      <c r="A242" s="10"/>
      <c r="B242" s="27"/>
      <c r="C242" s="27"/>
      <c r="D242" s="31"/>
      <c r="E242" s="27"/>
      <c r="F242" s="27"/>
      <c r="G242" s="34"/>
      <c r="H242" s="34"/>
    </row>
    <row r="243" spans="1:20" ht="16.5" customHeight="1" x14ac:dyDescent="0.3">
      <c r="B243" s="32"/>
      <c r="C243" s="32"/>
      <c r="D243" s="35"/>
      <c r="E243" s="35"/>
      <c r="F243" s="35"/>
      <c r="G243" s="36"/>
      <c r="H243" s="37"/>
    </row>
    <row r="244" spans="1:20" ht="16.5" customHeight="1" x14ac:dyDescent="0.3">
      <c r="A244" s="10"/>
      <c r="B244" s="60">
        <f t="array" ref="B244:C244">Días+36+DATE(Calendario8Año,Calendario8MesOpción,1)-WEEKDAY(DATE(Calendario8Año,Calendario8MesOpción,1),DíaDeLaSemanaOpción)</f>
        <v>46265</v>
      </c>
      <c r="C244" s="60">
        <v>46266</v>
      </c>
      <c r="D244" s="244" t="s">
        <v>1</v>
      </c>
      <c r="E244" s="245"/>
      <c r="F244" s="245"/>
      <c r="G244" s="245"/>
      <c r="H244" s="246"/>
    </row>
    <row r="245" spans="1:20" ht="16.5" customHeight="1" x14ac:dyDescent="0.3">
      <c r="A245" s="10"/>
      <c r="B245" s="29"/>
      <c r="C245" s="29"/>
      <c r="D245" s="247"/>
      <c r="E245" s="248"/>
      <c r="F245" s="248"/>
      <c r="G245" s="248"/>
      <c r="H245" s="249"/>
    </row>
    <row r="246" spans="1:20" ht="16.5" customHeight="1" x14ac:dyDescent="0.3">
      <c r="B246" s="35"/>
      <c r="C246" s="35"/>
      <c r="D246" s="250"/>
      <c r="E246" s="251"/>
      <c r="F246" s="251"/>
      <c r="G246" s="251"/>
      <c r="H246" s="252"/>
    </row>
    <row r="247" spans="1:20" ht="54" customHeight="1" x14ac:dyDescent="0.3">
      <c r="A247" s="4"/>
      <c r="B247" s="18">
        <f>YEAR(DATE(Calendario8Año,Calendario8MesOpción+1,1))</f>
        <v>2026</v>
      </c>
      <c r="C247" s="20" t="s">
        <v>10</v>
      </c>
      <c r="D247" s="6"/>
      <c r="E247" s="6"/>
      <c r="F247" s="6"/>
      <c r="G247" s="6"/>
      <c r="H247" s="6"/>
    </row>
    <row r="248" spans="1:20" ht="16.5" customHeight="1" x14ac:dyDescent="0.3">
      <c r="B248" s="24" t="str">
        <f t="shared" ref="B248:H248" si="8">UPPER(TEXT(B249,"dddd"))</f>
        <v>LUNES</v>
      </c>
      <c r="C248" s="25" t="str">
        <f t="shared" si="8"/>
        <v>MARTES</v>
      </c>
      <c r="D248" s="24" t="str">
        <f t="shared" si="8"/>
        <v>MIÉRCOLES</v>
      </c>
      <c r="E248" s="25" t="str">
        <f t="shared" si="8"/>
        <v>JUEVES</v>
      </c>
      <c r="F248" s="24" t="str">
        <f t="shared" si="8"/>
        <v>VIERNES</v>
      </c>
      <c r="G248" s="25" t="str">
        <f t="shared" si="8"/>
        <v>SÁBADO</v>
      </c>
      <c r="H248" s="24" t="str">
        <f t="shared" si="8"/>
        <v>DOMINGO</v>
      </c>
    </row>
    <row r="249" spans="1:20" ht="16.5" customHeight="1" x14ac:dyDescent="0.3">
      <c r="B249" s="60">
        <f t="array" ref="B249:H249">Días+1+DATE(Calendario9Año,Calendario9MesOpción,1)-WEEKDAY(DATE(Calendario9Año,Calendario9MesOpción,1),DíaDeLaSemanaOpción)</f>
        <v>46265</v>
      </c>
      <c r="C249" s="60">
        <v>46266</v>
      </c>
      <c r="D249" s="60">
        <v>46267</v>
      </c>
      <c r="E249" s="71">
        <v>46268</v>
      </c>
      <c r="F249" s="71">
        <v>46269</v>
      </c>
      <c r="G249" s="71">
        <v>46270</v>
      </c>
      <c r="H249" s="71">
        <v>46271</v>
      </c>
      <c r="K249" s="121"/>
      <c r="L249" s="137" t="s">
        <v>21</v>
      </c>
    </row>
    <row r="250" spans="1:20" ht="27.75" customHeight="1" x14ac:dyDescent="0.3">
      <c r="B250" s="29"/>
      <c r="C250" s="29"/>
      <c r="D250" s="48"/>
      <c r="E250" s="79"/>
      <c r="F250" s="79"/>
      <c r="G250" s="186" t="s">
        <v>169</v>
      </c>
      <c r="H250" s="79"/>
      <c r="K250" s="122"/>
      <c r="L250" s="131" t="s">
        <v>22</v>
      </c>
    </row>
    <row r="251" spans="1:20" ht="16.5" customHeight="1" x14ac:dyDescent="0.2">
      <c r="B251" s="29"/>
      <c r="C251" s="29"/>
      <c r="D251" s="48"/>
      <c r="E251" s="31"/>
      <c r="F251" s="31"/>
      <c r="G251" s="31"/>
      <c r="H251" s="31"/>
      <c r="K251" s="123"/>
      <c r="L251" s="138" t="s">
        <v>23</v>
      </c>
    </row>
    <row r="252" spans="1:20" ht="16.5" customHeight="1" x14ac:dyDescent="0.3">
      <c r="B252" s="32"/>
      <c r="C252" s="32"/>
      <c r="D252" s="48"/>
      <c r="E252" s="32"/>
      <c r="F252" s="32"/>
      <c r="G252" s="30"/>
      <c r="H252" s="30"/>
      <c r="K252" s="124"/>
      <c r="L252" s="131" t="s">
        <v>24</v>
      </c>
    </row>
    <row r="253" spans="1:20" ht="16.5" customHeight="1" x14ac:dyDescent="0.3">
      <c r="B253" s="32"/>
      <c r="C253" s="32"/>
      <c r="D253" s="48"/>
      <c r="E253" s="32"/>
      <c r="F253" s="32"/>
      <c r="G253" s="29"/>
      <c r="H253" s="29"/>
      <c r="K253" s="125"/>
      <c r="L253" s="139" t="s">
        <v>25</v>
      </c>
    </row>
    <row r="254" spans="1:20" ht="16.5" customHeight="1" x14ac:dyDescent="0.3">
      <c r="B254" s="46">
        <f t="array" ref="B254:H254">Días+8+DATE(Calendario9Año,Calendario9MesOpción,1)-WEEKDAY(DATE(Calendario9Año,Calendario9MesOpción,1),DíaDeLaSemanaOpción)</f>
        <v>46272</v>
      </c>
      <c r="C254" s="46">
        <v>46273</v>
      </c>
      <c r="D254" s="46">
        <v>46274</v>
      </c>
      <c r="E254" s="71">
        <v>46275</v>
      </c>
      <c r="F254" s="71">
        <v>46276</v>
      </c>
      <c r="G254" s="71">
        <v>46277</v>
      </c>
      <c r="H254" s="71">
        <v>46278</v>
      </c>
      <c r="K254" s="126"/>
      <c r="L254" s="133" t="s">
        <v>26</v>
      </c>
    </row>
    <row r="255" spans="1:20" s="5" customFormat="1" ht="16.5" customHeight="1" x14ac:dyDescent="0.3">
      <c r="A255" s="3"/>
      <c r="B255" s="32"/>
      <c r="C255" s="32"/>
      <c r="D255" s="48"/>
      <c r="E255" s="58"/>
      <c r="F255" s="58"/>
      <c r="G255" s="274" t="s">
        <v>55</v>
      </c>
      <c r="H255" s="275"/>
      <c r="J255" s="11"/>
      <c r="K255" s="127"/>
      <c r="L255" s="139" t="s">
        <v>27</v>
      </c>
      <c r="M255" s="1"/>
      <c r="N255" s="1"/>
      <c r="O255" s="1"/>
      <c r="P255" s="1"/>
      <c r="Q255" s="1"/>
      <c r="R255" s="1"/>
      <c r="S255" s="1"/>
      <c r="T255" s="1"/>
    </row>
    <row r="256" spans="1:20" s="5" customFormat="1" ht="16.5" customHeight="1" x14ac:dyDescent="0.3">
      <c r="A256" s="3"/>
      <c r="B256" s="32"/>
      <c r="C256" s="32"/>
      <c r="D256" s="48"/>
      <c r="E256" s="32"/>
      <c r="F256" s="32"/>
      <c r="G256" s="31"/>
      <c r="H256" s="31"/>
      <c r="J256" s="11"/>
      <c r="K256" s="128"/>
      <c r="L256" s="132" t="s">
        <v>28</v>
      </c>
      <c r="M256" s="1"/>
      <c r="N256" s="1"/>
      <c r="O256" s="1"/>
      <c r="P256" s="1"/>
      <c r="Q256" s="1"/>
      <c r="R256" s="1"/>
      <c r="S256" s="1"/>
      <c r="T256" s="1"/>
    </row>
    <row r="257" spans="1:20" s="5" customFormat="1" ht="16.5" customHeight="1" x14ac:dyDescent="0.3">
      <c r="A257" s="3"/>
      <c r="B257" s="32"/>
      <c r="C257" s="32"/>
      <c r="D257" s="48"/>
      <c r="E257" s="32"/>
      <c r="F257" s="32"/>
      <c r="G257" s="31"/>
      <c r="H257" s="31"/>
      <c r="J257" s="11"/>
      <c r="K257" s="129"/>
      <c r="L257" s="138" t="s">
        <v>29</v>
      </c>
      <c r="M257" s="1"/>
      <c r="N257" s="1"/>
      <c r="O257" s="1"/>
      <c r="P257" s="1"/>
      <c r="Q257" s="1"/>
      <c r="R257" s="1"/>
      <c r="S257" s="1"/>
      <c r="T257" s="1"/>
    </row>
    <row r="258" spans="1:20" s="5" customFormat="1" ht="16.5" customHeight="1" x14ac:dyDescent="0.3">
      <c r="A258" s="3"/>
      <c r="B258" s="118"/>
      <c r="C258" s="33"/>
      <c r="D258" s="93"/>
      <c r="E258" s="118"/>
      <c r="F258" s="16"/>
      <c r="G258" s="92"/>
      <c r="H258" s="76"/>
      <c r="J258" s="1"/>
      <c r="K258" s="130"/>
      <c r="L258" s="134" t="s">
        <v>30</v>
      </c>
      <c r="M258" s="1"/>
      <c r="N258" s="1"/>
      <c r="O258" s="1"/>
      <c r="P258" s="1"/>
      <c r="Q258" s="1"/>
      <c r="R258" s="1"/>
      <c r="S258" s="1"/>
      <c r="T258" s="1"/>
    </row>
    <row r="259" spans="1:20" ht="16.5" customHeight="1" x14ac:dyDescent="0.3">
      <c r="B259" s="46">
        <f t="array" ref="B259:H259">Días+15+DATE(Calendario9Año,Calendario9MesOpción,1)-WEEKDAY(DATE(Calendario9Año,Calendario9MesOpción,1),DíaDeLaSemanaOpción)</f>
        <v>46279</v>
      </c>
      <c r="C259" s="46">
        <v>46280</v>
      </c>
      <c r="D259" s="46">
        <v>46281</v>
      </c>
      <c r="E259" s="71">
        <v>46282</v>
      </c>
      <c r="F259" s="71">
        <v>46283</v>
      </c>
      <c r="G259" s="71">
        <v>46284</v>
      </c>
      <c r="H259" s="71">
        <v>46285</v>
      </c>
    </row>
    <row r="260" spans="1:20" ht="16.5" customHeight="1" x14ac:dyDescent="0.3">
      <c r="B260" s="27"/>
      <c r="C260" s="27"/>
      <c r="D260" s="72"/>
      <c r="E260" s="43"/>
      <c r="F260" s="43"/>
      <c r="G260" s="290" t="s">
        <v>193</v>
      </c>
      <c r="H260" s="291"/>
      <c r="J260" s="75" t="s">
        <v>190</v>
      </c>
    </row>
    <row r="261" spans="1:20" ht="16.5" customHeight="1" x14ac:dyDescent="0.3">
      <c r="B261" s="27"/>
      <c r="C261" s="27"/>
      <c r="D261" s="27"/>
      <c r="E261" s="30"/>
      <c r="F261" s="30"/>
      <c r="G261" s="201" t="s">
        <v>215</v>
      </c>
      <c r="H261" s="30"/>
    </row>
    <row r="262" spans="1:20" ht="16.5" customHeight="1" x14ac:dyDescent="0.3">
      <c r="B262" s="27"/>
      <c r="C262" s="27"/>
      <c r="D262" s="27"/>
      <c r="E262" s="27"/>
      <c r="F262" s="27"/>
      <c r="G262" s="30"/>
      <c r="H262" s="30"/>
    </row>
    <row r="263" spans="1:20" ht="16.5" customHeight="1" x14ac:dyDescent="0.3">
      <c r="B263" s="32"/>
      <c r="C263" s="32"/>
      <c r="D263" s="32"/>
      <c r="E263" s="32"/>
      <c r="F263" s="32"/>
      <c r="G263" s="30"/>
      <c r="H263" s="30"/>
    </row>
    <row r="264" spans="1:20" ht="16.5" customHeight="1" x14ac:dyDescent="0.3">
      <c r="B264" s="46">
        <f t="array" ref="B264:H264">Días+22+DATE(Calendario9Año,Calendario9MesOpción,1)-WEEKDAY(DATE(Calendario9Año,Calendario9MesOpción,1),DíaDeLaSemanaOpción)</f>
        <v>46286</v>
      </c>
      <c r="C264" s="46">
        <v>46287</v>
      </c>
      <c r="D264" s="46">
        <v>46288</v>
      </c>
      <c r="E264" s="46">
        <v>46289</v>
      </c>
      <c r="F264" s="46">
        <v>46290</v>
      </c>
      <c r="G264" s="71">
        <v>46291</v>
      </c>
      <c r="H264" s="71">
        <v>46292</v>
      </c>
    </row>
    <row r="265" spans="1:20" ht="16.5" customHeight="1" x14ac:dyDescent="0.3">
      <c r="B265" s="32"/>
      <c r="C265" s="32"/>
      <c r="D265" s="32"/>
      <c r="E265" s="31"/>
      <c r="F265" s="31"/>
      <c r="G265" s="285" t="s">
        <v>177</v>
      </c>
      <c r="H265" s="287"/>
    </row>
    <row r="266" spans="1:20" ht="16.5" customHeight="1" x14ac:dyDescent="0.3">
      <c r="B266" s="32"/>
      <c r="C266" s="32"/>
      <c r="D266" s="32"/>
      <c r="E266" s="32"/>
      <c r="F266" s="32"/>
      <c r="G266" s="192" t="s">
        <v>209</v>
      </c>
      <c r="H266" s="31"/>
    </row>
    <row r="267" spans="1:20" ht="16.5" customHeight="1" x14ac:dyDescent="0.3">
      <c r="B267" s="32"/>
      <c r="C267" s="32"/>
      <c r="D267" s="32"/>
      <c r="E267" s="32"/>
      <c r="F267" s="32"/>
      <c r="G267" s="201" t="s">
        <v>215</v>
      </c>
      <c r="H267" s="27"/>
    </row>
    <row r="268" spans="1:20" ht="16.5" customHeight="1" x14ac:dyDescent="0.3">
      <c r="B268" s="32"/>
      <c r="C268" s="32"/>
      <c r="D268" s="32"/>
      <c r="E268" s="32"/>
      <c r="F268" s="32"/>
      <c r="G268" s="76"/>
      <c r="H268" s="76"/>
    </row>
    <row r="269" spans="1:20" ht="16.5" customHeight="1" x14ac:dyDescent="0.3">
      <c r="B269" s="46">
        <f t="array" ref="B269:H269">Días+29+DATE(Calendario9Año,Calendario9MesOpción,1)-WEEKDAY(DATE(Calendario9Año,Calendario9MesOpción,1),DíaDeLaSemanaOpción)</f>
        <v>46293</v>
      </c>
      <c r="C269" s="46">
        <v>46294</v>
      </c>
      <c r="D269" s="46">
        <v>46295</v>
      </c>
      <c r="E269" s="46">
        <v>46296</v>
      </c>
      <c r="F269" s="54">
        <v>46297</v>
      </c>
      <c r="G269" s="45">
        <v>46298</v>
      </c>
      <c r="H269" s="45">
        <v>46299</v>
      </c>
    </row>
    <row r="270" spans="1:20" ht="16.5" customHeight="1" x14ac:dyDescent="0.3">
      <c r="B270" s="32"/>
      <c r="C270" s="32"/>
      <c r="D270" s="32"/>
      <c r="E270" s="32"/>
      <c r="F270" s="32"/>
      <c r="G270" s="31"/>
      <c r="H270" s="31"/>
    </row>
    <row r="271" spans="1:20" s="5" customFormat="1" ht="16.5" customHeight="1" x14ac:dyDescent="0.3">
      <c r="B271" s="32"/>
      <c r="C271" s="32"/>
      <c r="D271" s="32"/>
      <c r="E271" s="32"/>
      <c r="F271" s="32"/>
      <c r="G271" s="27"/>
      <c r="H271" s="32"/>
      <c r="I271" s="3"/>
      <c r="J271" s="1"/>
      <c r="K271" s="1"/>
      <c r="L271" s="1"/>
      <c r="M271" s="1"/>
      <c r="N271" s="1"/>
      <c r="O271" s="1"/>
      <c r="P271" s="1"/>
      <c r="Q271" s="1"/>
      <c r="R271" s="1"/>
      <c r="S271" s="1"/>
      <c r="T271" s="1"/>
    </row>
    <row r="272" spans="1:20" s="5" customFormat="1" ht="16.5" customHeight="1" x14ac:dyDescent="0.3">
      <c r="B272" s="32"/>
      <c r="C272" s="32"/>
      <c r="D272" s="32"/>
      <c r="E272" s="32"/>
      <c r="F272" s="32"/>
      <c r="G272" s="27"/>
      <c r="H272" s="27"/>
      <c r="J272" s="1"/>
      <c r="K272" s="1"/>
      <c r="L272" s="1"/>
      <c r="M272" s="1"/>
      <c r="N272" s="1"/>
      <c r="O272" s="1"/>
      <c r="P272" s="1"/>
      <c r="Q272" s="1"/>
      <c r="R272" s="1"/>
      <c r="S272" s="1"/>
      <c r="T272" s="1"/>
    </row>
    <row r="273" spans="1:20" ht="16.5" customHeight="1" x14ac:dyDescent="0.3">
      <c r="B273" s="32"/>
      <c r="C273" s="32"/>
      <c r="D273" s="35"/>
      <c r="E273" s="35"/>
      <c r="F273" s="35"/>
      <c r="G273" s="38"/>
      <c r="H273" s="35"/>
    </row>
    <row r="274" spans="1:20" ht="16.5" customHeight="1" x14ac:dyDescent="0.3">
      <c r="B274" s="45">
        <f t="array" ref="B274:C274">Días+36+DATE(Calendario9Año,Calendario9MesOpción,1)-WEEKDAY(DATE(Calendario9Año,Calendario9MesOpción,1),DíaDeLaSemanaOpción)</f>
        <v>46300</v>
      </c>
      <c r="C274" s="45">
        <v>46301</v>
      </c>
      <c r="D274" s="244" t="s">
        <v>1</v>
      </c>
      <c r="E274" s="245"/>
      <c r="F274" s="245"/>
      <c r="G274" s="245"/>
      <c r="H274" s="246"/>
    </row>
    <row r="275" spans="1:20" ht="16.5" customHeight="1" x14ac:dyDescent="0.3">
      <c r="B275" s="27"/>
      <c r="C275" s="27"/>
      <c r="D275" s="247"/>
      <c r="E275" s="248"/>
      <c r="F275" s="248"/>
      <c r="G275" s="248"/>
      <c r="H275" s="249"/>
    </row>
    <row r="276" spans="1:20" ht="16.5" customHeight="1" x14ac:dyDescent="0.3">
      <c r="B276" s="35"/>
      <c r="C276" s="35"/>
      <c r="D276" s="250"/>
      <c r="E276" s="251"/>
      <c r="F276" s="251"/>
      <c r="G276" s="251"/>
      <c r="H276" s="252"/>
    </row>
    <row r="277" spans="1:20" ht="54" customHeight="1" x14ac:dyDescent="0.3">
      <c r="A277" s="4"/>
      <c r="B277" s="21">
        <f>YEAR(DATE(Calendario9Año,Calendario9MesOpción+1,1))</f>
        <v>2026</v>
      </c>
      <c r="C277" s="19" t="s">
        <v>11</v>
      </c>
      <c r="D277" s="6"/>
      <c r="E277" s="6"/>
      <c r="F277" s="6"/>
      <c r="G277" s="6"/>
      <c r="H277" s="6"/>
    </row>
    <row r="278" spans="1:20" ht="16.5" customHeight="1" x14ac:dyDescent="0.3">
      <c r="B278" s="24" t="str">
        <f>UPPER(TEXT(B279,"dddd"))</f>
        <v>LUNES</v>
      </c>
      <c r="C278" s="25" t="str">
        <f t="shared" ref="C278:H278" si="9">UPPER(TEXT(C279,"dddd"))</f>
        <v>MARTES</v>
      </c>
      <c r="D278" s="24" t="str">
        <f t="shared" si="9"/>
        <v>MIÉRCOLES</v>
      </c>
      <c r="E278" s="25" t="str">
        <f t="shared" si="9"/>
        <v>JUEVES</v>
      </c>
      <c r="F278" s="24" t="str">
        <f t="shared" si="9"/>
        <v>VIERNES</v>
      </c>
      <c r="G278" s="25" t="str">
        <f t="shared" si="9"/>
        <v>SÁBADO</v>
      </c>
      <c r="H278" s="24" t="str">
        <f t="shared" si="9"/>
        <v>DOMINGO</v>
      </c>
    </row>
    <row r="279" spans="1:20" ht="16.5" customHeight="1" x14ac:dyDescent="0.3">
      <c r="B279" s="60">
        <f t="array" ref="B279:H279">Días+1+DATE(Calendario10Año,Calendario10MesOpción,1)-WEEKDAY(DATE(Calendario10Año,Calendario10MesOpción,1),DíaDeLaSemanaOpción)</f>
        <v>46293</v>
      </c>
      <c r="C279" s="60">
        <v>46294</v>
      </c>
      <c r="D279" s="60">
        <v>46295</v>
      </c>
      <c r="E279" s="60">
        <v>46296</v>
      </c>
      <c r="F279" s="60">
        <v>46297</v>
      </c>
      <c r="G279" s="71">
        <v>46298</v>
      </c>
      <c r="H279" s="71">
        <v>46299</v>
      </c>
      <c r="K279" s="121"/>
      <c r="L279" s="137" t="s">
        <v>21</v>
      </c>
    </row>
    <row r="280" spans="1:20" ht="16.5" customHeight="1" x14ac:dyDescent="0.3">
      <c r="B280" s="32"/>
      <c r="C280" s="32"/>
      <c r="D280" s="32"/>
      <c r="E280" s="32"/>
      <c r="F280" s="48"/>
      <c r="G280" s="201" t="s">
        <v>215</v>
      </c>
      <c r="H280" s="79"/>
      <c r="K280" s="122"/>
      <c r="L280" s="131" t="s">
        <v>22</v>
      </c>
    </row>
    <row r="281" spans="1:20" s="5" customFormat="1" ht="16.5" customHeight="1" x14ac:dyDescent="0.2">
      <c r="B281" s="32"/>
      <c r="C281" s="32"/>
      <c r="D281" s="32"/>
      <c r="E281" s="32"/>
      <c r="F281" s="48"/>
      <c r="G281" s="27"/>
      <c r="H281" s="91"/>
      <c r="I281" s="3"/>
      <c r="J281" s="1"/>
      <c r="K281" s="123"/>
      <c r="L281" s="138" t="s">
        <v>23</v>
      </c>
      <c r="M281" s="1"/>
      <c r="N281" s="1"/>
      <c r="O281" s="1"/>
      <c r="P281" s="1"/>
      <c r="Q281" s="1"/>
      <c r="R281" s="1"/>
      <c r="S281" s="1"/>
      <c r="T281" s="1"/>
    </row>
    <row r="282" spans="1:20" s="5" customFormat="1" ht="16.5" customHeight="1" x14ac:dyDescent="0.3">
      <c r="B282" s="32"/>
      <c r="C282" s="32"/>
      <c r="D282" s="32"/>
      <c r="E282" s="32"/>
      <c r="F282" s="48"/>
      <c r="G282" s="27"/>
      <c r="H282" s="91"/>
      <c r="J282" s="1"/>
      <c r="K282" s="124"/>
      <c r="L282" s="131" t="s">
        <v>24</v>
      </c>
      <c r="M282" s="1"/>
      <c r="N282" s="1"/>
      <c r="O282" s="1"/>
      <c r="P282" s="1"/>
      <c r="Q282" s="1"/>
      <c r="R282" s="1"/>
      <c r="S282" s="1"/>
      <c r="T282" s="1"/>
    </row>
    <row r="283" spans="1:20" ht="16.5" customHeight="1" x14ac:dyDescent="0.3">
      <c r="B283" s="32"/>
      <c r="C283" s="32"/>
      <c r="D283" s="32"/>
      <c r="E283" s="32"/>
      <c r="F283" s="48"/>
      <c r="G283" s="38"/>
      <c r="H283" s="35"/>
      <c r="K283" s="125"/>
      <c r="L283" s="139" t="s">
        <v>25</v>
      </c>
    </row>
    <row r="284" spans="1:20" ht="16.5" customHeight="1" x14ac:dyDescent="0.3">
      <c r="B284" s="71">
        <f t="array" ref="B284:H284">Días+8+DATE(Calendario10Año,Calendario10MesOpción,1)-WEEKDAY(DATE(Calendario10Año,Calendario10MesOpción,1),DíaDeLaSemanaOpción)</f>
        <v>46300</v>
      </c>
      <c r="C284" s="46">
        <v>46301</v>
      </c>
      <c r="D284" s="46">
        <v>46302</v>
      </c>
      <c r="E284" s="46">
        <v>46303</v>
      </c>
      <c r="F284" s="46">
        <v>46304</v>
      </c>
      <c r="G284" s="46">
        <v>46305</v>
      </c>
      <c r="H284" s="46">
        <v>46306</v>
      </c>
      <c r="K284" s="126"/>
      <c r="L284" s="133" t="s">
        <v>26</v>
      </c>
    </row>
    <row r="285" spans="1:20" ht="16.5" customHeight="1" x14ac:dyDescent="0.3">
      <c r="B285" s="90"/>
      <c r="C285" s="22"/>
      <c r="D285" s="27"/>
      <c r="E285" s="47"/>
      <c r="F285" s="72"/>
      <c r="G285" s="295" t="s">
        <v>185</v>
      </c>
      <c r="H285" s="296"/>
      <c r="J285" s="11"/>
      <c r="K285" s="127"/>
      <c r="L285" s="139" t="s">
        <v>27</v>
      </c>
    </row>
    <row r="286" spans="1:20" ht="16.5" customHeight="1" x14ac:dyDescent="0.3">
      <c r="B286" s="91"/>
      <c r="C286" s="22"/>
      <c r="D286" s="27"/>
      <c r="E286" s="47"/>
      <c r="F286" s="303" t="s">
        <v>207</v>
      </c>
      <c r="G286" s="304"/>
      <c r="H286" s="305"/>
      <c r="J286" s="15"/>
      <c r="K286" s="128"/>
      <c r="L286" s="132" t="s">
        <v>28</v>
      </c>
    </row>
    <row r="287" spans="1:20" ht="16.5" customHeight="1" x14ac:dyDescent="0.3">
      <c r="B287" s="32"/>
      <c r="C287" s="22"/>
      <c r="D287" s="32"/>
      <c r="E287" s="48"/>
      <c r="F287" s="32"/>
      <c r="G287" s="91"/>
      <c r="H287" s="91"/>
      <c r="K287" s="129"/>
      <c r="L287" s="138" t="s">
        <v>29</v>
      </c>
    </row>
    <row r="288" spans="1:20" ht="16.5" customHeight="1" x14ac:dyDescent="0.3">
      <c r="A288" s="10"/>
      <c r="B288" s="35"/>
      <c r="C288" s="51"/>
      <c r="D288" s="32"/>
      <c r="E288" s="48"/>
      <c r="F288" s="35"/>
      <c r="G288" s="35"/>
      <c r="H288" s="35"/>
      <c r="K288" s="130"/>
      <c r="L288" s="134" t="s">
        <v>30</v>
      </c>
    </row>
    <row r="289" spans="1:10" ht="16.5" customHeight="1" x14ac:dyDescent="0.3">
      <c r="A289" s="10"/>
      <c r="B289" s="46">
        <f t="array" ref="B289:H289">Días+15+DATE(Calendario10Año,Calendario10MesOpción,1)-WEEKDAY(DATE(Calendario10Año,Calendario10MesOpción,1),DíaDeLaSemanaOpción)</f>
        <v>46307</v>
      </c>
      <c r="C289" s="46">
        <v>46308</v>
      </c>
      <c r="D289" s="71">
        <v>46309</v>
      </c>
      <c r="E289" s="71">
        <v>46310</v>
      </c>
      <c r="F289" s="83">
        <v>46311</v>
      </c>
      <c r="G289" s="83">
        <v>46312</v>
      </c>
      <c r="H289" s="83">
        <v>46313</v>
      </c>
    </row>
    <row r="290" spans="1:10" ht="16.5" customHeight="1" x14ac:dyDescent="0.3">
      <c r="A290" s="10"/>
      <c r="B290" s="31"/>
      <c r="C290" s="78"/>
      <c r="D290" s="43"/>
      <c r="E290" s="43"/>
      <c r="F290" s="43"/>
      <c r="G290" s="190" t="s">
        <v>209</v>
      </c>
      <c r="H290" s="43"/>
    </row>
    <row r="291" spans="1:10" ht="16.5" customHeight="1" x14ac:dyDescent="0.3">
      <c r="A291" s="10"/>
      <c r="B291" s="31"/>
      <c r="C291" s="78"/>
      <c r="D291" s="27"/>
      <c r="E291" s="27"/>
      <c r="F291" s="27"/>
      <c r="G291" s="201" t="s">
        <v>216</v>
      </c>
      <c r="H291" s="27"/>
    </row>
    <row r="292" spans="1:10" ht="16.5" customHeight="1" x14ac:dyDescent="0.3">
      <c r="A292" s="10"/>
      <c r="B292" s="32"/>
      <c r="C292" s="48"/>
      <c r="D292" s="32"/>
      <c r="E292" s="32"/>
      <c r="F292" s="32"/>
      <c r="G292" s="31"/>
      <c r="H292" s="31"/>
    </row>
    <row r="293" spans="1:10" ht="16.5" customHeight="1" x14ac:dyDescent="0.3">
      <c r="A293" s="10"/>
      <c r="B293" s="32"/>
      <c r="C293" s="48"/>
      <c r="D293" s="35"/>
      <c r="E293" s="35"/>
      <c r="F293" s="35"/>
      <c r="G293" s="70"/>
      <c r="H293" s="70"/>
    </row>
    <row r="294" spans="1:10" ht="16.5" customHeight="1" x14ac:dyDescent="0.3">
      <c r="A294" s="10"/>
      <c r="B294" s="71">
        <f t="array" ref="B294:H294">Días+22+DATE(Calendario10Año,Calendario10MesOpción,1)-WEEKDAY(DATE(Calendario10Año,Calendario10MesOpción,1),DíaDeLaSemanaOpción)</f>
        <v>46314</v>
      </c>
      <c r="C294" s="71">
        <v>46315</v>
      </c>
      <c r="D294" s="83">
        <v>46316</v>
      </c>
      <c r="E294" s="83">
        <v>46317</v>
      </c>
      <c r="F294" s="83">
        <v>46318</v>
      </c>
      <c r="G294" s="83">
        <v>46319</v>
      </c>
      <c r="H294" s="83">
        <v>46320</v>
      </c>
    </row>
    <row r="295" spans="1:10" ht="16.5" customHeight="1" x14ac:dyDescent="0.3">
      <c r="A295" s="10"/>
      <c r="B295" s="58"/>
      <c r="C295" s="58"/>
      <c r="D295" s="58"/>
      <c r="E295" s="79"/>
      <c r="F295" s="79"/>
      <c r="G295" s="292" t="s">
        <v>157</v>
      </c>
      <c r="H295" s="293"/>
      <c r="J295" s="12"/>
    </row>
    <row r="296" spans="1:10" ht="16.5" customHeight="1" x14ac:dyDescent="0.3">
      <c r="A296" s="10"/>
      <c r="B296" s="31"/>
      <c r="C296" s="31"/>
      <c r="D296" s="31"/>
      <c r="E296" s="32"/>
      <c r="F296" s="32"/>
      <c r="G296" s="295" t="s">
        <v>184</v>
      </c>
      <c r="H296" s="296"/>
      <c r="J296" s="12"/>
    </row>
    <row r="297" spans="1:10" ht="16.5" customHeight="1" x14ac:dyDescent="0.3">
      <c r="A297" s="10"/>
      <c r="B297" s="32"/>
      <c r="C297" s="32"/>
      <c r="D297" s="32"/>
      <c r="E297" s="32"/>
      <c r="F297" s="32"/>
      <c r="G297" s="91"/>
      <c r="H297" s="91"/>
    </row>
    <row r="298" spans="1:10" ht="16.5" customHeight="1" x14ac:dyDescent="0.3">
      <c r="A298" s="10"/>
      <c r="B298" s="35"/>
      <c r="C298" s="35"/>
      <c r="D298" s="35"/>
      <c r="E298" s="35"/>
      <c r="F298" s="35"/>
      <c r="G298" s="92"/>
      <c r="H298" s="92"/>
      <c r="J298" s="11"/>
    </row>
    <row r="299" spans="1:10" ht="16.5" customHeight="1" x14ac:dyDescent="0.3">
      <c r="A299" s="10"/>
      <c r="B299" s="59">
        <f t="array" ref="B299:H299">Días+29+DATE(Calendario10Año,Calendario10MesOpción,1)-WEEKDAY(DATE(Calendario10Año,Calendario10MesOpción,1),DíaDeLaSemanaOpción)</f>
        <v>46321</v>
      </c>
      <c r="C299" s="59">
        <v>46322</v>
      </c>
      <c r="D299" s="59">
        <v>46323</v>
      </c>
      <c r="E299" s="59">
        <v>46324</v>
      </c>
      <c r="F299" s="59">
        <v>46325</v>
      </c>
      <c r="G299" s="83">
        <v>46326</v>
      </c>
      <c r="H299" s="83">
        <v>46327</v>
      </c>
    </row>
    <row r="300" spans="1:10" ht="16.5" customHeight="1" x14ac:dyDescent="0.3">
      <c r="B300" s="27"/>
      <c r="C300" s="27"/>
      <c r="D300" s="32"/>
      <c r="E300" s="271" t="s">
        <v>208</v>
      </c>
      <c r="F300" s="272"/>
      <c r="G300" s="272"/>
      <c r="H300" s="273"/>
      <c r="I300" s="10"/>
    </row>
    <row r="301" spans="1:10" ht="16.5" customHeight="1" x14ac:dyDescent="0.3">
      <c r="B301" s="27"/>
      <c r="C301" s="27"/>
      <c r="D301" s="32"/>
      <c r="E301" s="27"/>
      <c r="F301" s="29"/>
      <c r="G301" s="201" t="s">
        <v>216</v>
      </c>
      <c r="H301" s="29"/>
      <c r="I301" s="10"/>
    </row>
    <row r="302" spans="1:10" ht="16.5" customHeight="1" x14ac:dyDescent="0.3">
      <c r="B302" s="27"/>
      <c r="C302" s="27"/>
      <c r="D302" s="32"/>
      <c r="E302" s="32"/>
      <c r="F302" s="28"/>
      <c r="G302" s="29"/>
      <c r="H302" s="29"/>
      <c r="I302" s="10"/>
      <c r="J302" s="17"/>
    </row>
    <row r="303" spans="1:10" ht="16.5" customHeight="1" x14ac:dyDescent="0.3">
      <c r="B303" s="32"/>
      <c r="C303" s="32"/>
      <c r="D303" s="38"/>
      <c r="E303" s="38"/>
      <c r="F303" s="16"/>
      <c r="G303" s="16"/>
      <c r="H303" s="16"/>
      <c r="I303" s="10"/>
    </row>
    <row r="304" spans="1:10" ht="16.5" customHeight="1" x14ac:dyDescent="0.3">
      <c r="B304" s="82">
        <f t="array" ref="B304:C304">Días+36+DATE(Calendario10Año,Calendario10MesOpción,1)-WEEKDAY(DATE(Calendario10Año,Calendario10MesOpción,1),DíaDeLaSemanaOpción)</f>
        <v>46328</v>
      </c>
      <c r="C304" s="69">
        <v>46329</v>
      </c>
      <c r="D304" s="244" t="s">
        <v>1</v>
      </c>
      <c r="E304" s="245"/>
      <c r="F304" s="245"/>
      <c r="G304" s="245"/>
      <c r="H304" s="246"/>
    </row>
    <row r="305" spans="1:20" ht="16.5" customHeight="1" x14ac:dyDescent="0.3">
      <c r="B305" s="43"/>
      <c r="C305" s="43"/>
      <c r="D305" s="247"/>
      <c r="E305" s="248"/>
      <c r="F305" s="248"/>
      <c r="G305" s="248"/>
      <c r="H305" s="249"/>
    </row>
    <row r="306" spans="1:20" ht="16.5" customHeight="1" x14ac:dyDescent="0.3">
      <c r="B306" s="35"/>
      <c r="C306" s="35"/>
      <c r="D306" s="250"/>
      <c r="E306" s="251"/>
      <c r="F306" s="251"/>
      <c r="G306" s="251"/>
      <c r="H306" s="252"/>
    </row>
    <row r="307" spans="1:20" ht="54" customHeight="1" x14ac:dyDescent="0.3">
      <c r="B307" s="18">
        <f>YEAR(DATE(Calendario10Año,Calendario10MesOpción+1,1))</f>
        <v>2026</v>
      </c>
      <c r="C307" s="20" t="s">
        <v>12</v>
      </c>
      <c r="D307" s="6"/>
      <c r="E307" s="6"/>
      <c r="F307" s="6"/>
      <c r="G307" s="6"/>
      <c r="H307" s="6"/>
    </row>
    <row r="308" spans="1:20" ht="16.5" customHeight="1" x14ac:dyDescent="0.3">
      <c r="A308" s="10"/>
      <c r="B308" s="24" t="str">
        <f>UPPER(TEXT(B309,"dddd"))</f>
        <v>LUNES</v>
      </c>
      <c r="C308" s="25" t="str">
        <f t="shared" ref="C308:H308" si="10">UPPER(TEXT(C309,"dddd"))</f>
        <v>MARTES</v>
      </c>
      <c r="D308" s="24" t="str">
        <f t="shared" si="10"/>
        <v>MIÉRCOLES</v>
      </c>
      <c r="E308" s="25" t="str">
        <f t="shared" si="10"/>
        <v>JUEVES</v>
      </c>
      <c r="F308" s="24" t="str">
        <f t="shared" si="10"/>
        <v>VIERNES</v>
      </c>
      <c r="G308" s="25" t="str">
        <f t="shared" si="10"/>
        <v>SÁBADO</v>
      </c>
      <c r="H308" s="24" t="str">
        <f t="shared" si="10"/>
        <v>DOMINGO</v>
      </c>
    </row>
    <row r="309" spans="1:20" ht="16.5" customHeight="1" x14ac:dyDescent="0.3">
      <c r="A309" s="10"/>
      <c r="B309" s="45">
        <f t="array" ref="B309:H309">Días+1+DATE(Calendario11Año,Calendario11MesOpción,1)-WEEKDAY(DATE(Calendario11Año,Calendario11MesOpción,1),DíaDeLaSemanaOpción)</f>
        <v>46321</v>
      </c>
      <c r="C309" s="46">
        <v>46322</v>
      </c>
      <c r="D309" s="46">
        <v>46323</v>
      </c>
      <c r="E309" s="46">
        <v>46324</v>
      </c>
      <c r="F309" s="46">
        <v>46325</v>
      </c>
      <c r="G309" s="46">
        <v>46326</v>
      </c>
      <c r="H309" s="46">
        <v>46327</v>
      </c>
      <c r="K309" s="121"/>
      <c r="L309" s="137" t="s">
        <v>21</v>
      </c>
    </row>
    <row r="310" spans="1:20" ht="16.5" customHeight="1" x14ac:dyDescent="0.3">
      <c r="A310" s="10"/>
      <c r="B310" s="27"/>
      <c r="C310" s="27"/>
      <c r="D310" s="32"/>
      <c r="E310" s="32"/>
      <c r="F310" s="32"/>
      <c r="G310" s="27"/>
      <c r="H310" s="27"/>
      <c r="K310" s="122"/>
      <c r="L310" s="131" t="s">
        <v>22</v>
      </c>
    </row>
    <row r="311" spans="1:20" ht="16.5" customHeight="1" x14ac:dyDescent="0.2">
      <c r="A311" s="10"/>
      <c r="B311" s="27"/>
      <c r="C311" s="27"/>
      <c r="D311" s="32"/>
      <c r="E311" s="32"/>
      <c r="F311" s="32"/>
      <c r="G311" s="27"/>
      <c r="H311" s="27"/>
      <c r="K311" s="123"/>
      <c r="L311" s="138" t="s">
        <v>23</v>
      </c>
    </row>
    <row r="312" spans="1:20" s="5" customFormat="1" ht="16.5" customHeight="1" x14ac:dyDescent="0.3">
      <c r="A312" s="3"/>
      <c r="B312" s="27"/>
      <c r="C312" s="27"/>
      <c r="D312" s="32"/>
      <c r="E312" s="32"/>
      <c r="F312" s="32"/>
      <c r="G312" s="27"/>
      <c r="H312" s="27"/>
      <c r="J312" s="1"/>
      <c r="K312" s="124"/>
      <c r="L312" s="131" t="s">
        <v>24</v>
      </c>
      <c r="M312" s="1"/>
      <c r="N312" s="1"/>
      <c r="O312" s="1"/>
      <c r="P312" s="1"/>
      <c r="Q312" s="1"/>
      <c r="R312" s="1"/>
      <c r="S312" s="1"/>
      <c r="T312" s="1"/>
    </row>
    <row r="313" spans="1:20" ht="16.5" customHeight="1" x14ac:dyDescent="0.3">
      <c r="A313" s="10"/>
      <c r="B313" s="32"/>
      <c r="C313" s="32"/>
      <c r="D313" s="26"/>
      <c r="E313" s="26"/>
      <c r="F313" s="26"/>
      <c r="G313" s="26"/>
      <c r="H313" s="26"/>
      <c r="K313" s="125"/>
      <c r="L313" s="139" t="s">
        <v>25</v>
      </c>
    </row>
    <row r="314" spans="1:20" ht="16.5" customHeight="1" x14ac:dyDescent="0.3">
      <c r="A314" s="10"/>
      <c r="B314" s="46">
        <f t="array" ref="B314:H314">Días+8+DATE(Calendario11Año,Calendario11MesOpción,1)-WEEKDAY(DATE(Calendario11Año,Calendario11MesOpción,1),DíaDeLaSemanaOpción)</f>
        <v>46328</v>
      </c>
      <c r="C314" s="46">
        <v>46329</v>
      </c>
      <c r="D314" s="46">
        <v>46330</v>
      </c>
      <c r="E314" s="46">
        <v>46331</v>
      </c>
      <c r="F314" s="46">
        <v>46332</v>
      </c>
      <c r="G314" s="71">
        <v>46333</v>
      </c>
      <c r="H314" s="71">
        <v>46334</v>
      </c>
      <c r="K314" s="126"/>
      <c r="L314" s="133" t="s">
        <v>26</v>
      </c>
    </row>
    <row r="315" spans="1:20" ht="16.5" customHeight="1" x14ac:dyDescent="0.3">
      <c r="A315" s="10"/>
      <c r="B315" s="27"/>
      <c r="C315" s="27"/>
      <c r="D315" s="27"/>
      <c r="E315" s="27"/>
      <c r="F315" s="47"/>
      <c r="G315" s="192" t="s">
        <v>209</v>
      </c>
      <c r="H315" s="42"/>
      <c r="K315" s="127"/>
      <c r="L315" s="139" t="s">
        <v>27</v>
      </c>
    </row>
    <row r="316" spans="1:20" ht="16.5" customHeight="1" x14ac:dyDescent="0.3">
      <c r="A316" s="10"/>
      <c r="B316" s="27"/>
      <c r="C316" s="27"/>
      <c r="D316" s="27"/>
      <c r="E316" s="27"/>
      <c r="F316" s="47"/>
      <c r="G316" s="201" t="s">
        <v>217</v>
      </c>
      <c r="H316" s="22"/>
      <c r="K316" s="128"/>
      <c r="L316" s="132" t="s">
        <v>28</v>
      </c>
    </row>
    <row r="317" spans="1:20" ht="16.5" customHeight="1" x14ac:dyDescent="0.3">
      <c r="A317" s="10"/>
      <c r="B317" s="27"/>
      <c r="C317" s="27"/>
      <c r="D317" s="27"/>
      <c r="E317" s="27"/>
      <c r="F317" s="47"/>
      <c r="G317" s="27"/>
      <c r="H317" s="22"/>
      <c r="K317" s="129"/>
      <c r="L317" s="138" t="s">
        <v>29</v>
      </c>
    </row>
    <row r="318" spans="1:20" ht="16.5" customHeight="1" x14ac:dyDescent="0.3">
      <c r="A318" s="10"/>
      <c r="B318" s="32"/>
      <c r="C318" s="32"/>
      <c r="D318" s="32"/>
      <c r="E318" s="32"/>
      <c r="F318" s="48"/>
      <c r="G318" s="35"/>
      <c r="H318" s="62"/>
      <c r="K318" s="130"/>
      <c r="L318" s="134" t="s">
        <v>30</v>
      </c>
    </row>
    <row r="319" spans="1:20" ht="16.5" customHeight="1" x14ac:dyDescent="0.3">
      <c r="A319" s="10"/>
      <c r="B319" s="46">
        <f t="array" ref="B319:H319">Días+15+DATE(Calendario11Año,Calendario11MesOpción,1)-WEEKDAY(DATE(Calendario11Año,Calendario11MesOpción,1),DíaDeLaSemanaOpción)</f>
        <v>46335</v>
      </c>
      <c r="C319" s="46">
        <v>46336</v>
      </c>
      <c r="D319" s="46">
        <v>46337</v>
      </c>
      <c r="E319" s="46">
        <v>46338</v>
      </c>
      <c r="F319" s="46">
        <v>46339</v>
      </c>
      <c r="G319" s="83">
        <v>46340</v>
      </c>
      <c r="H319" s="83">
        <v>46341</v>
      </c>
    </row>
    <row r="320" spans="1:20" ht="16.5" customHeight="1" x14ac:dyDescent="0.3">
      <c r="B320" s="32"/>
      <c r="C320" s="32"/>
      <c r="D320" s="32"/>
      <c r="E320" s="32"/>
      <c r="F320" s="48"/>
      <c r="G320" s="201" t="s">
        <v>217</v>
      </c>
      <c r="H320" s="42"/>
    </row>
    <row r="321" spans="2:20" ht="16.5" customHeight="1" x14ac:dyDescent="0.3">
      <c r="B321" s="32"/>
      <c r="C321" s="32"/>
      <c r="D321" s="32"/>
      <c r="E321" s="32"/>
      <c r="F321" s="48"/>
      <c r="G321" s="27"/>
      <c r="H321" s="22"/>
    </row>
    <row r="322" spans="2:20" ht="16.5" customHeight="1" x14ac:dyDescent="0.3">
      <c r="B322" s="32"/>
      <c r="C322" s="32"/>
      <c r="D322" s="32"/>
      <c r="E322" s="32"/>
      <c r="F322" s="48"/>
      <c r="G322" s="28"/>
      <c r="H322" s="22"/>
    </row>
    <row r="323" spans="2:20" ht="16.5" customHeight="1" x14ac:dyDescent="0.3">
      <c r="B323" s="32"/>
      <c r="C323" s="32"/>
      <c r="D323" s="32"/>
      <c r="E323" s="32"/>
      <c r="F323" s="48"/>
      <c r="G323" s="35"/>
      <c r="H323" s="62"/>
    </row>
    <row r="324" spans="2:20" ht="16.5" customHeight="1" x14ac:dyDescent="0.3">
      <c r="B324" s="46">
        <f t="array" ref="B324:H324">Días+22+DATE(Calendario11Año,Calendario11MesOpción,1)-WEEKDAY(DATE(Calendario11Año,Calendario11MesOpción,1),DíaDeLaSemanaOpción)</f>
        <v>46342</v>
      </c>
      <c r="C324" s="46">
        <v>46343</v>
      </c>
      <c r="D324" s="46">
        <v>46344</v>
      </c>
      <c r="E324" s="46">
        <v>46345</v>
      </c>
      <c r="F324" s="46">
        <v>46346</v>
      </c>
      <c r="G324" s="46">
        <v>46347</v>
      </c>
      <c r="H324" s="46">
        <v>46348</v>
      </c>
    </row>
    <row r="325" spans="2:20" s="5" customFormat="1" ht="16.5" customHeight="1" x14ac:dyDescent="0.3">
      <c r="B325" s="27"/>
      <c r="C325" s="27"/>
      <c r="D325" s="27"/>
      <c r="E325" s="27"/>
      <c r="F325" s="27"/>
      <c r="G325" s="192" t="s">
        <v>209</v>
      </c>
      <c r="H325" s="90"/>
    </row>
    <row r="326" spans="2:20" s="5" customFormat="1" ht="16.5" customHeight="1" x14ac:dyDescent="0.3">
      <c r="B326" s="27"/>
      <c r="C326" s="27"/>
      <c r="D326" s="27"/>
      <c r="E326" s="27"/>
      <c r="F326" s="27"/>
      <c r="G326" s="201" t="s">
        <v>217</v>
      </c>
      <c r="H326" s="91"/>
    </row>
    <row r="327" spans="2:20" s="5" customFormat="1" ht="16.5" customHeight="1" x14ac:dyDescent="0.3">
      <c r="B327" s="27"/>
      <c r="C327" s="27"/>
      <c r="D327" s="27"/>
      <c r="E327" s="27"/>
      <c r="F327" s="27"/>
      <c r="G327" s="88"/>
      <c r="H327" s="91"/>
    </row>
    <row r="328" spans="2:20" ht="16.5" customHeight="1" x14ac:dyDescent="0.3">
      <c r="B328" s="32"/>
      <c r="C328" s="32"/>
      <c r="D328" s="32"/>
      <c r="E328" s="32"/>
      <c r="F328" s="32"/>
      <c r="G328" s="165"/>
      <c r="H328" s="35"/>
    </row>
    <row r="329" spans="2:20" ht="16.5" customHeight="1" x14ac:dyDescent="0.3">
      <c r="B329" s="46">
        <f t="array" ref="B329:H329">Días+29+DATE(Calendario11Año,Calendario11MesOpción,1)-WEEKDAY(DATE(Calendario11Año,Calendario11MesOpción,1),DíaDeLaSemanaOpción)</f>
        <v>46349</v>
      </c>
      <c r="C329" s="46">
        <v>46350</v>
      </c>
      <c r="D329" s="46">
        <v>46351</v>
      </c>
      <c r="E329" s="46">
        <v>46352</v>
      </c>
      <c r="F329" s="46">
        <v>46353</v>
      </c>
      <c r="G329" s="46">
        <v>46354</v>
      </c>
      <c r="H329" s="46">
        <v>46355</v>
      </c>
    </row>
    <row r="330" spans="2:20" ht="16.5" customHeight="1" x14ac:dyDescent="0.3">
      <c r="B330" s="32"/>
      <c r="C330" s="32"/>
      <c r="D330" s="32"/>
      <c r="E330" s="32"/>
      <c r="F330" s="28"/>
      <c r="G330" s="185" t="s">
        <v>194</v>
      </c>
      <c r="H330" s="184"/>
      <c r="J330" s="75" t="s">
        <v>195</v>
      </c>
    </row>
    <row r="331" spans="2:20" ht="16.5" customHeight="1" x14ac:dyDescent="0.3">
      <c r="B331" s="32"/>
      <c r="C331" s="32"/>
      <c r="D331" s="32"/>
      <c r="E331" s="32"/>
      <c r="F331" s="28"/>
      <c r="G331" s="285" t="s">
        <v>186</v>
      </c>
      <c r="H331" s="287"/>
    </row>
    <row r="332" spans="2:20" s="5" customFormat="1" ht="16.5" customHeight="1" x14ac:dyDescent="0.3">
      <c r="B332" s="32"/>
      <c r="C332" s="32"/>
      <c r="D332" s="32"/>
      <c r="E332" s="32"/>
      <c r="F332" s="28"/>
      <c r="G332" s="29"/>
      <c r="H332" s="27"/>
      <c r="J332" s="1"/>
      <c r="K332" s="1"/>
      <c r="L332" s="1"/>
      <c r="M332" s="1"/>
      <c r="N332" s="1"/>
      <c r="O332" s="1"/>
      <c r="P332" s="1"/>
      <c r="Q332" s="1"/>
      <c r="R332" s="1"/>
      <c r="S332" s="1"/>
      <c r="T332" s="1"/>
    </row>
    <row r="333" spans="2:20" ht="16.5" customHeight="1" x14ac:dyDescent="0.3">
      <c r="B333" s="32"/>
      <c r="C333" s="32"/>
      <c r="D333" s="35"/>
      <c r="E333" s="35"/>
      <c r="F333" s="35"/>
      <c r="G333" s="35"/>
      <c r="H333" s="35"/>
    </row>
    <row r="334" spans="2:20" ht="16.5" customHeight="1" x14ac:dyDescent="0.3">
      <c r="B334" s="46">
        <v>30</v>
      </c>
      <c r="C334" s="45"/>
      <c r="D334" s="244" t="s">
        <v>1</v>
      </c>
      <c r="E334" s="245"/>
      <c r="F334" s="245"/>
      <c r="G334" s="245"/>
      <c r="H334" s="246"/>
    </row>
    <row r="335" spans="2:20" ht="16.5" customHeight="1" x14ac:dyDescent="0.3">
      <c r="B335" s="27"/>
      <c r="C335" s="27"/>
      <c r="D335" s="247"/>
      <c r="E335" s="248"/>
      <c r="F335" s="248"/>
      <c r="G335" s="248"/>
      <c r="H335" s="249"/>
    </row>
    <row r="336" spans="2:20" ht="16.5" customHeight="1" x14ac:dyDescent="0.3">
      <c r="B336" s="35"/>
      <c r="C336" s="35"/>
      <c r="D336" s="250"/>
      <c r="E336" s="251"/>
      <c r="F336" s="251"/>
      <c r="G336" s="251"/>
      <c r="H336" s="252"/>
    </row>
    <row r="337" spans="2:20" ht="54" customHeight="1" x14ac:dyDescent="0.3">
      <c r="B337" s="18">
        <f>YEAR(DATE(Calendario11Año,Calendario11MesOpción+1,1))</f>
        <v>2026</v>
      </c>
      <c r="C337" s="20" t="s">
        <v>13</v>
      </c>
      <c r="D337" s="6"/>
      <c r="E337" s="6"/>
      <c r="F337" s="6"/>
      <c r="G337" s="6"/>
      <c r="H337" s="6"/>
    </row>
    <row r="338" spans="2:20" ht="16.5" customHeight="1" x14ac:dyDescent="0.3">
      <c r="B338" s="24" t="str">
        <f>UPPER(TEXT(B339,"dddd"))</f>
        <v>LUNES</v>
      </c>
      <c r="C338" s="25" t="str">
        <f t="shared" ref="C338:H338" si="11">UPPER(TEXT(C339,"dddd"))</f>
        <v>MARTES</v>
      </c>
      <c r="D338" s="24" t="str">
        <f t="shared" si="11"/>
        <v>MIÉRCOLES</v>
      </c>
      <c r="E338" s="25" t="str">
        <f t="shared" si="11"/>
        <v>JUEVES</v>
      </c>
      <c r="F338" s="24" t="str">
        <f t="shared" si="11"/>
        <v>VIERNES</v>
      </c>
      <c r="G338" s="25" t="str">
        <f t="shared" si="11"/>
        <v>SÁBADO</v>
      </c>
      <c r="H338" s="24" t="str">
        <f t="shared" si="11"/>
        <v>DOMINGO</v>
      </c>
    </row>
    <row r="339" spans="2:20" ht="16.5" customHeight="1" x14ac:dyDescent="0.3">
      <c r="B339" s="45">
        <f t="array" ref="B339:H339">Días+1+DATE(Calendario12Año,Calendario12MesOpción,1)-WEEKDAY(DATE(Calendario12Año,Calendario12MesOpción,1),DíaDeLaSemanaOpción)</f>
        <v>46356</v>
      </c>
      <c r="C339" s="46">
        <v>46357</v>
      </c>
      <c r="D339" s="46">
        <v>46358</v>
      </c>
      <c r="E339" s="46">
        <v>46359</v>
      </c>
      <c r="F339" s="46">
        <v>46360</v>
      </c>
      <c r="G339" s="46">
        <v>46361</v>
      </c>
      <c r="H339" s="46">
        <v>46362</v>
      </c>
      <c r="K339" s="121"/>
      <c r="L339" s="137" t="s">
        <v>21</v>
      </c>
    </row>
    <row r="340" spans="2:20" s="5" customFormat="1" ht="16.5" customHeight="1" x14ac:dyDescent="0.3">
      <c r="B340" s="58"/>
      <c r="C340" s="58"/>
      <c r="D340" s="58"/>
      <c r="E340" s="58"/>
      <c r="F340" s="116"/>
      <c r="G340" s="201" t="s">
        <v>218</v>
      </c>
      <c r="H340" s="41"/>
      <c r="J340" s="1"/>
      <c r="K340" s="122"/>
      <c r="L340" s="131" t="s">
        <v>22</v>
      </c>
      <c r="M340" s="1"/>
      <c r="N340" s="1"/>
      <c r="O340" s="1"/>
      <c r="P340" s="1"/>
    </row>
    <row r="341" spans="2:20" s="5" customFormat="1" ht="16.5" customHeight="1" x14ac:dyDescent="0.2">
      <c r="B341" s="32"/>
      <c r="C341" s="32"/>
      <c r="D341" s="32"/>
      <c r="E341" s="32"/>
      <c r="F341" s="285" t="s">
        <v>124</v>
      </c>
      <c r="G341" s="286"/>
      <c r="H341" s="287"/>
      <c r="J341" s="1"/>
      <c r="K341" s="123"/>
      <c r="L341" s="138" t="s">
        <v>23</v>
      </c>
      <c r="M341" s="1"/>
      <c r="N341" s="1"/>
      <c r="O341" s="1"/>
      <c r="P341" s="1"/>
    </row>
    <row r="342" spans="2:20" s="5" customFormat="1" ht="16.5" customHeight="1" x14ac:dyDescent="0.3">
      <c r="B342" s="32"/>
      <c r="C342" s="32"/>
      <c r="D342" s="32"/>
      <c r="E342" s="32"/>
      <c r="F342" s="28"/>
      <c r="G342" s="27"/>
      <c r="H342" s="27"/>
      <c r="J342" s="1"/>
      <c r="K342" s="124"/>
      <c r="L342" s="131" t="s">
        <v>24</v>
      </c>
      <c r="M342" s="1"/>
      <c r="N342" s="1"/>
      <c r="O342" s="1"/>
      <c r="P342" s="1"/>
    </row>
    <row r="343" spans="2:20" ht="16.5" customHeight="1" x14ac:dyDescent="0.3">
      <c r="B343" s="35"/>
      <c r="C343" s="35"/>
      <c r="D343" s="35"/>
      <c r="E343" s="35"/>
      <c r="F343" s="35"/>
      <c r="G343" s="35"/>
      <c r="H343" s="35"/>
      <c r="K343" s="125"/>
      <c r="L343" s="139" t="s">
        <v>25</v>
      </c>
    </row>
    <row r="344" spans="2:20" ht="16.5" customHeight="1" x14ac:dyDescent="0.3">
      <c r="B344" s="59">
        <f t="array" ref="B344:H344">Días+8+DATE(Calendario12Año,Calendario12MesOpción,1)-WEEKDAY(DATE(Calendario12Año,Calendario12MesOpción,1),DíaDeLaSemanaOpción)</f>
        <v>46363</v>
      </c>
      <c r="C344" s="59">
        <v>46364</v>
      </c>
      <c r="D344" s="59">
        <v>46365</v>
      </c>
      <c r="E344" s="59">
        <v>46366</v>
      </c>
      <c r="F344" s="59">
        <v>46367</v>
      </c>
      <c r="G344" s="59">
        <v>46368</v>
      </c>
      <c r="H344" s="59">
        <v>46369</v>
      </c>
      <c r="K344" s="126"/>
      <c r="L344" s="133" t="s">
        <v>26</v>
      </c>
    </row>
    <row r="345" spans="2:20" s="5" customFormat="1" ht="16.5" customHeight="1" x14ac:dyDescent="0.3">
      <c r="B345" s="41"/>
      <c r="C345" s="41"/>
      <c r="D345" s="58"/>
      <c r="E345" s="58"/>
      <c r="F345" s="58"/>
      <c r="G345" s="201" t="s">
        <v>218</v>
      </c>
      <c r="H345" s="72"/>
      <c r="J345" s="1"/>
      <c r="K345" s="127"/>
      <c r="L345" s="139" t="s">
        <v>27</v>
      </c>
      <c r="M345" s="1"/>
      <c r="N345" s="1"/>
      <c r="O345" s="1"/>
      <c r="P345" s="1"/>
      <c r="Q345" s="1"/>
      <c r="R345" s="1"/>
      <c r="S345" s="1"/>
      <c r="T345" s="1"/>
    </row>
    <row r="346" spans="2:20" ht="16.5" customHeight="1" x14ac:dyDescent="0.3">
      <c r="B346" s="288" t="s">
        <v>124</v>
      </c>
      <c r="C346" s="289"/>
      <c r="D346" s="32"/>
      <c r="E346" s="32"/>
      <c r="F346" s="32"/>
      <c r="G346" s="27"/>
      <c r="H346" s="27"/>
      <c r="K346" s="128"/>
      <c r="L346" s="132" t="s">
        <v>28</v>
      </c>
    </row>
    <row r="347" spans="2:20" ht="16.5" customHeight="1" x14ac:dyDescent="0.3">
      <c r="B347" s="32"/>
      <c r="C347" s="32"/>
      <c r="D347" s="32"/>
      <c r="E347" s="32"/>
      <c r="F347" s="32"/>
      <c r="G347" s="27"/>
      <c r="H347" s="27"/>
      <c r="K347" s="129"/>
      <c r="L347" s="138" t="s">
        <v>29</v>
      </c>
    </row>
    <row r="348" spans="2:20" ht="16.5" customHeight="1" x14ac:dyDescent="0.3">
      <c r="B348" s="35"/>
      <c r="C348" s="35"/>
      <c r="D348" s="35"/>
      <c r="E348" s="35"/>
      <c r="F348" s="35"/>
      <c r="G348" s="35"/>
      <c r="H348" s="35"/>
      <c r="K348" s="130"/>
      <c r="L348" s="134" t="s">
        <v>30</v>
      </c>
    </row>
    <row r="349" spans="2:20" ht="16.5" customHeight="1" x14ac:dyDescent="0.3">
      <c r="B349" s="59">
        <f t="array" ref="B349:H349">Días+15+DATE(Calendario12Año,Calendario12MesOpción,1)-WEEKDAY(DATE(Calendario12Año,Calendario12MesOpción,1),DíaDeLaSemanaOpción)</f>
        <v>46370</v>
      </c>
      <c r="C349" s="59">
        <v>46371</v>
      </c>
      <c r="D349" s="59">
        <v>46372</v>
      </c>
      <c r="E349" s="59">
        <v>46373</v>
      </c>
      <c r="F349" s="59">
        <v>46374</v>
      </c>
      <c r="G349" s="59">
        <v>46375</v>
      </c>
      <c r="H349" s="59">
        <v>46376</v>
      </c>
    </row>
    <row r="350" spans="2:20" s="5" customFormat="1" ht="16.5" customHeight="1" x14ac:dyDescent="0.3">
      <c r="B350" s="58"/>
      <c r="C350" s="58"/>
      <c r="D350" s="58"/>
      <c r="E350" s="58"/>
      <c r="F350" s="283" t="s">
        <v>108</v>
      </c>
      <c r="G350" s="284"/>
      <c r="H350" s="294"/>
      <c r="J350" s="1"/>
      <c r="K350" s="1"/>
      <c r="L350" s="1"/>
      <c r="M350" s="1"/>
      <c r="N350" s="1"/>
      <c r="O350" s="1"/>
      <c r="P350" s="1"/>
      <c r="Q350" s="1"/>
      <c r="R350" s="1"/>
      <c r="S350" s="1"/>
      <c r="T350" s="1"/>
    </row>
    <row r="351" spans="2:20" s="5" customFormat="1" ht="16.5" customHeight="1" x14ac:dyDescent="0.3">
      <c r="B351" s="32"/>
      <c r="C351" s="32"/>
      <c r="D351" s="32"/>
      <c r="E351" s="32"/>
      <c r="F351" s="32"/>
      <c r="G351" s="192" t="s">
        <v>209</v>
      </c>
      <c r="H351" s="27"/>
      <c r="J351" s="1"/>
      <c r="K351" s="1"/>
      <c r="L351" s="1"/>
      <c r="M351" s="1"/>
      <c r="N351" s="1"/>
      <c r="O351" s="1"/>
      <c r="P351" s="1"/>
      <c r="Q351" s="1"/>
      <c r="R351" s="1"/>
      <c r="S351" s="1"/>
      <c r="T351" s="1"/>
    </row>
    <row r="352" spans="2:20" s="5" customFormat="1" ht="16.5" customHeight="1" x14ac:dyDescent="0.3">
      <c r="B352" s="32"/>
      <c r="C352" s="32"/>
      <c r="D352" s="32"/>
      <c r="E352" s="32"/>
      <c r="F352" s="32"/>
      <c r="G352" s="201" t="s">
        <v>218</v>
      </c>
      <c r="H352" s="27"/>
      <c r="J352" s="1"/>
      <c r="K352" s="1"/>
      <c r="L352" s="1"/>
      <c r="M352" s="1"/>
      <c r="N352" s="1"/>
      <c r="O352" s="1"/>
      <c r="P352" s="1"/>
      <c r="Q352" s="1"/>
      <c r="R352" s="1"/>
      <c r="S352" s="1"/>
      <c r="T352" s="1"/>
    </row>
    <row r="353" spans="1:20" s="5" customFormat="1" ht="16.5" customHeight="1" x14ac:dyDescent="0.3">
      <c r="B353" s="35"/>
      <c r="C353" s="35"/>
      <c r="D353" s="35"/>
      <c r="E353" s="35"/>
      <c r="F353" s="35"/>
      <c r="G353" s="76"/>
      <c r="H353" s="76"/>
      <c r="J353" s="1"/>
      <c r="K353" s="1"/>
      <c r="L353" s="1"/>
      <c r="M353" s="1"/>
      <c r="N353" s="1"/>
      <c r="O353" s="1"/>
      <c r="P353" s="1"/>
      <c r="Q353" s="1"/>
      <c r="R353" s="1"/>
      <c r="S353" s="1"/>
      <c r="T353" s="1"/>
    </row>
    <row r="354" spans="1:20" ht="16.5" customHeight="1" x14ac:dyDescent="0.3">
      <c r="B354" s="46">
        <f t="array" ref="B354:H354">Días+22+DATE(Calendario12Año,Calendario12MesOpción,1)-WEEKDAY(DATE(Calendario12Año,Calendario12MesOpción,1),DíaDeLaSemanaOpción)</f>
        <v>46377</v>
      </c>
      <c r="C354" s="46">
        <v>46378</v>
      </c>
      <c r="D354" s="46">
        <v>46379</v>
      </c>
      <c r="E354" s="46">
        <v>46380</v>
      </c>
      <c r="F354" s="46">
        <v>46381</v>
      </c>
      <c r="G354" s="46">
        <v>46382</v>
      </c>
      <c r="H354" s="46">
        <v>46383</v>
      </c>
    </row>
    <row r="355" spans="1:20" ht="24" customHeight="1" x14ac:dyDescent="0.3">
      <c r="B355" s="283" t="s">
        <v>109</v>
      </c>
      <c r="C355" s="284"/>
      <c r="D355" s="79"/>
      <c r="E355" s="72"/>
      <c r="F355" s="72"/>
      <c r="G355" s="177" t="s">
        <v>187</v>
      </c>
      <c r="H355" s="72"/>
    </row>
    <row r="356" spans="1:20" ht="16.5" customHeight="1" x14ac:dyDescent="0.3">
      <c r="B356" s="32"/>
      <c r="C356" s="32"/>
      <c r="D356" s="27"/>
      <c r="E356" s="27"/>
      <c r="F356" s="27"/>
      <c r="G356" s="201" t="s">
        <v>218</v>
      </c>
      <c r="H356" s="27"/>
    </row>
    <row r="357" spans="1:20" ht="16.5" customHeight="1" x14ac:dyDescent="0.3">
      <c r="B357" s="32"/>
      <c r="C357" s="32"/>
      <c r="D357" s="27"/>
      <c r="E357" s="27"/>
      <c r="F357" s="27"/>
      <c r="G357" s="27"/>
      <c r="H357" s="27"/>
    </row>
    <row r="358" spans="1:20" ht="16.5" customHeight="1" x14ac:dyDescent="0.3">
      <c r="B358" s="35"/>
      <c r="C358" s="35"/>
      <c r="D358" s="35"/>
      <c r="E358" s="35"/>
      <c r="F358" s="35"/>
      <c r="G358" s="35"/>
      <c r="H358" s="35"/>
    </row>
    <row r="359" spans="1:20" ht="16.5" customHeight="1" x14ac:dyDescent="0.3">
      <c r="B359" s="59">
        <f t="array" ref="B359:H359">Días+29+DATE(Calendario12Año,Calendario12MesOpción,1)-WEEKDAY(DATE(Calendario12Año,Calendario12MesOpción,1),DíaDeLaSemanaOpción)</f>
        <v>46384</v>
      </c>
      <c r="C359" s="46">
        <v>46385</v>
      </c>
      <c r="D359" s="59">
        <v>46386</v>
      </c>
      <c r="E359" s="59">
        <v>46387</v>
      </c>
      <c r="F359" s="108">
        <v>46388</v>
      </c>
      <c r="G359" s="108">
        <v>46389</v>
      </c>
      <c r="H359" s="100">
        <v>46390</v>
      </c>
    </row>
    <row r="360" spans="1:20" ht="16.5" customHeight="1" x14ac:dyDescent="0.3">
      <c r="B360" s="41"/>
      <c r="C360" s="41"/>
      <c r="D360" s="41"/>
      <c r="E360" s="41"/>
      <c r="F360" s="58"/>
      <c r="G360" s="58"/>
      <c r="H360" s="58"/>
    </row>
    <row r="361" spans="1:20" ht="16.5" customHeight="1" x14ac:dyDescent="0.3">
      <c r="B361" s="30"/>
      <c r="C361" s="30"/>
      <c r="D361" s="30"/>
      <c r="E361" s="30"/>
      <c r="F361" s="32"/>
      <c r="G361" s="32"/>
      <c r="H361" s="32"/>
    </row>
    <row r="362" spans="1:20" ht="16.5" customHeight="1" x14ac:dyDescent="0.3">
      <c r="A362" s="10"/>
      <c r="B362" s="28"/>
      <c r="C362" s="27"/>
      <c r="D362" s="32"/>
      <c r="E362" s="32"/>
      <c r="F362" s="32"/>
      <c r="G362" s="32"/>
      <c r="H362" s="32"/>
    </row>
    <row r="363" spans="1:20" ht="16.5" customHeight="1" x14ac:dyDescent="0.3">
      <c r="B363" s="16"/>
      <c r="C363" s="16"/>
      <c r="D363" s="16"/>
      <c r="E363" s="16"/>
      <c r="F363" s="16"/>
      <c r="G363" s="16"/>
      <c r="H363" s="16"/>
    </row>
    <row r="364" spans="1:20" ht="16.5" customHeight="1" x14ac:dyDescent="0.3">
      <c r="B364" s="100">
        <f t="array" ref="B364:C364">Días+36+DATE(Calendario12Año,Calendario12MesOpción,1)-WEEKDAY(DATE(Calendario12Año,Calendario12MesOpción,1),DíaDeLaSemanaOpción)</f>
        <v>46391</v>
      </c>
      <c r="C364" s="100">
        <v>46392</v>
      </c>
      <c r="D364" s="244" t="s">
        <v>1</v>
      </c>
      <c r="E364" s="245"/>
      <c r="F364" s="245"/>
      <c r="G364" s="245"/>
      <c r="H364" s="246"/>
    </row>
    <row r="365" spans="1:20" ht="16.5" customHeight="1" x14ac:dyDescent="0.3">
      <c r="B365" s="32"/>
      <c r="C365" s="32"/>
      <c r="D365" s="247"/>
      <c r="E365" s="248"/>
      <c r="F365" s="248"/>
      <c r="G365" s="248"/>
      <c r="H365" s="249"/>
    </row>
    <row r="366" spans="1:20" ht="16.5" customHeight="1" x14ac:dyDescent="0.3">
      <c r="B366" s="38"/>
      <c r="C366" s="38"/>
      <c r="D366" s="250"/>
      <c r="E366" s="251"/>
      <c r="F366" s="251"/>
      <c r="G366" s="251"/>
      <c r="H366" s="252"/>
    </row>
  </sheetData>
  <mergeCells count="73">
    <mergeCell ref="E102:I102"/>
    <mergeCell ref="D94:H94"/>
    <mergeCell ref="B90:C90"/>
    <mergeCell ref="E300:H300"/>
    <mergeCell ref="E130:H130"/>
    <mergeCell ref="E115:H115"/>
    <mergeCell ref="E125:H125"/>
    <mergeCell ref="D119:H121"/>
    <mergeCell ref="B95:G95"/>
    <mergeCell ref="B96:H96"/>
    <mergeCell ref="G100:H100"/>
    <mergeCell ref="G105:H105"/>
    <mergeCell ref="G137:H137"/>
    <mergeCell ref="G164:H164"/>
    <mergeCell ref="G143:H143"/>
    <mergeCell ref="G196:H196"/>
    <mergeCell ref="G145:H145"/>
    <mergeCell ref="G131:H131"/>
    <mergeCell ref="G163:H163"/>
    <mergeCell ref="G193:H193"/>
    <mergeCell ref="F230:H230"/>
    <mergeCell ref="F198:H198"/>
    <mergeCell ref="F197:H197"/>
    <mergeCell ref="G144:H144"/>
    <mergeCell ref="E138:H138"/>
    <mergeCell ref="E158:H158"/>
    <mergeCell ref="F191:H191"/>
    <mergeCell ref="D174:G174"/>
    <mergeCell ref="G133:H133"/>
    <mergeCell ref="E176:H176"/>
    <mergeCell ref="G201:H201"/>
    <mergeCell ref="F175:H175"/>
    <mergeCell ref="D364:H366"/>
    <mergeCell ref="D244:H246"/>
    <mergeCell ref="D214:H216"/>
    <mergeCell ref="D184:H184"/>
    <mergeCell ref="D151:H153"/>
    <mergeCell ref="D274:H276"/>
    <mergeCell ref="D304:H306"/>
    <mergeCell ref="G190:H190"/>
    <mergeCell ref="G255:H255"/>
    <mergeCell ref="G157:H157"/>
    <mergeCell ref="G168:H168"/>
    <mergeCell ref="G331:H331"/>
    <mergeCell ref="F286:H286"/>
    <mergeCell ref="G220:H220"/>
    <mergeCell ref="G296:H296"/>
    <mergeCell ref="G170:H170"/>
    <mergeCell ref="B355:C355"/>
    <mergeCell ref="F341:H341"/>
    <mergeCell ref="B346:C346"/>
    <mergeCell ref="D334:H336"/>
    <mergeCell ref="G260:H260"/>
    <mergeCell ref="G295:H295"/>
    <mergeCell ref="G265:H265"/>
    <mergeCell ref="F350:H350"/>
    <mergeCell ref="G285:H285"/>
    <mergeCell ref="G14:H14"/>
    <mergeCell ref="G55:H55"/>
    <mergeCell ref="F132:H132"/>
    <mergeCell ref="G85:H85"/>
    <mergeCell ref="E97:H97"/>
    <mergeCell ref="E54:H54"/>
    <mergeCell ref="D88:H90"/>
    <mergeCell ref="D28:H30"/>
    <mergeCell ref="D58:H60"/>
    <mergeCell ref="D39:H39"/>
    <mergeCell ref="D110:H110"/>
    <mergeCell ref="G75:H75"/>
    <mergeCell ref="G69:H69"/>
    <mergeCell ref="B49:F49"/>
    <mergeCell ref="G49:H49"/>
    <mergeCell ref="B89:C89"/>
  </mergeCells>
  <phoneticPr fontId="3" type="noConversion"/>
  <conditionalFormatting sqref="B8:H8 B18:H18 B28:C30 G4:H4 B13:H13 B10:E11 B4:B6 G81 C362 G20 H21 H26 H11 H15:H16 H4:H5 D9:E9 H355 B14:E16 B20:D21 D26:F26 B23:H23 B3:H3 G193 G232 H281 E24 B19 D25 B24 E138 G9">
    <cfRule type="expression" dxfId="272" priority="1065">
      <formula>MONTH(B3)&lt;&gt;Calendario1MesOpción</formula>
    </cfRule>
  </conditionalFormatting>
  <conditionalFormatting sqref="B38:H38 B48:H48 B58:C59 B39 B43:H43 H53 B33:H33 B51:F51 B35:F36 B50 B44:D46 B34:E34">
    <cfRule type="expression" dxfId="271" priority="1054">
      <formula>MONTH(B33)&lt;&gt;Calendario2MesOpción</formula>
    </cfRule>
  </conditionalFormatting>
  <conditionalFormatting sqref="B83:D83 H63 B73:H73 B89 B69:D72 B68:H68 B78:H78 B74:F76 B64:D66">
    <cfRule type="expression" dxfId="270" priority="1052">
      <formula>MONTH(B63)&lt;&gt;Calendario3MesOpción</formula>
    </cfRule>
  </conditionalFormatting>
  <conditionalFormatting sqref="E93:H93 B99:H99 B109:H109 B119:C119 B104:H104 B111:F113 B96 B114:H114 B128:E128 B115:E115 B110:D110 B119:B120 E127:F127 E126 F132">
    <cfRule type="expression" dxfId="269" priority="1050">
      <formula>MONTH(B93)&lt;&gt;Calendario4MesOpción</formula>
    </cfRule>
  </conditionalFormatting>
  <conditionalFormatting sqref="B136:H136 B141:H141 B129:H129 B131:F131 B146:H146 B151:C151 B152 B147:E149 B142:D144 B137:C139 B130:E130 F124:H124 B133:F134 B132:E132">
    <cfRule type="expression" dxfId="268" priority="1048">
      <formula>MONTH(B124)&lt;&gt;Calendario5MesOpción</formula>
    </cfRule>
  </conditionalFormatting>
  <conditionalFormatting sqref="B162:H162 B167:H167 B173:H173 B184:C184 D169:F169 C156:H156 B179:H179 D168 B194:D194 B175:E175 B176:D176 B192:E193 B174:D174">
    <cfRule type="expression" dxfId="267" priority="1046">
      <formula>MONTH(B156)&lt;&gt;Calendario6MesOpción</formula>
    </cfRule>
  </conditionalFormatting>
  <conditionalFormatting sqref="E189:H189 B195:H195 B200:H200 B204:H204 E206 E208 B214:C214 B209:G209 B230:B231 B205:D205">
    <cfRule type="expression" dxfId="266" priority="1044">
      <formula>MONTH(B189)&lt;&gt;Calendario7MesOpción</formula>
    </cfRule>
  </conditionalFormatting>
  <conditionalFormatting sqref="F232 E207 B239:F239 E240:E241 B245 B236:B237">
    <cfRule type="expression" dxfId="265" priority="1042">
      <formula>MONTH(B207)&lt;&gt;Calendario8MesOpción</formula>
    </cfRule>
  </conditionalFormatting>
  <conditionalFormatting sqref="B259:H259 B264:H264 B261:C262 B249 B258 B254:H254 B274:C275 B269:H269 B260:E260">
    <cfRule type="expression" dxfId="264" priority="1040">
      <formula>MONTH(B249)&lt;&gt;Calendario9MesOpción</formula>
    </cfRule>
  </conditionalFormatting>
  <conditionalFormatting sqref="B294:H294 B289:H289 B284:H284 B300:C302 B304:C304 C287 B279:H279 D291:F291 B299:H299 B310:C312 D290 C285:D286">
    <cfRule type="expression" dxfId="263" priority="1030">
      <formula>MONTH(B279)&lt;&gt;Calendario10MesOpción</formula>
    </cfRule>
  </conditionalFormatting>
  <conditionalFormatting sqref="B314:H314 B319:H319 B324:H324 B316:F317 B329:C329 B335:C335 C315:F315 B325:F327 B309:H309">
    <cfRule type="expression" dxfId="262" priority="1029">
      <formula>MONTH(B309)&lt;&gt;Calendario11MesOpción</formula>
    </cfRule>
  </conditionalFormatting>
  <conditionalFormatting sqref="B344:H344 B359:H359 B364:C364 B349:H349 B354:H354 B339:H339">
    <cfRule type="expression" dxfId="261" priority="1028">
      <formula>MONTH(B339)&lt;&gt;Calendario12MesOpción</formula>
    </cfRule>
  </conditionalFormatting>
  <conditionalFormatting sqref="H353">
    <cfRule type="expression" dxfId="260" priority="820">
      <formula>MONTH(H353)&lt;&gt;Calendario1MesOpción</formula>
    </cfRule>
  </conditionalFormatting>
  <conditionalFormatting sqref="B207">
    <cfRule type="expression" dxfId="259" priority="670">
      <formula>MONTH(B207)&lt;&gt;Calendario8MesOpción</formula>
    </cfRule>
  </conditionalFormatting>
  <conditionalFormatting sqref="D356:D357">
    <cfRule type="expression" dxfId="258" priority="668">
      <formula>MONTH(D356)&lt;&gt;Calendario12MesOpción</formula>
    </cfRule>
  </conditionalFormatting>
  <conditionalFormatting sqref="E355:E357">
    <cfRule type="expression" dxfId="257" priority="667">
      <formula>MONTH(E355)&lt;&gt;Calendario12MesOpción</formula>
    </cfRule>
  </conditionalFormatting>
  <conditionalFormatting sqref="G36">
    <cfRule type="expression" dxfId="256" priority="665">
      <formula>MONTH(G36)&lt;&gt;Calendario1MesOpción</formula>
    </cfRule>
  </conditionalFormatting>
  <conditionalFormatting sqref="G70">
    <cfRule type="expression" dxfId="255" priority="643">
      <formula>MONTH(G70)&lt;&gt;Calendario1MesOpción</formula>
    </cfRule>
  </conditionalFormatting>
  <conditionalFormatting sqref="G51">
    <cfRule type="expression" dxfId="254" priority="623">
      <formula>MONTH(G51)&lt;&gt;Calendario1MesOpción</formula>
    </cfRule>
  </conditionalFormatting>
  <conditionalFormatting sqref="G46">
    <cfRule type="expression" dxfId="253" priority="624">
      <formula>MONTH(G46)&lt;&gt;Calendario1MesOpción</formula>
    </cfRule>
  </conditionalFormatting>
  <conditionalFormatting sqref="G149">
    <cfRule type="expression" dxfId="252" priority="635">
      <formula>MONTH(G149)&lt;&gt;Calendario1MesOpción</formula>
    </cfRule>
  </conditionalFormatting>
  <conditionalFormatting sqref="G36">
    <cfRule type="expression" dxfId="251" priority="625">
      <formula>MONTH(G36)&lt;&gt;Calendario1MesOpción</formula>
    </cfRule>
  </conditionalFormatting>
  <conditionalFormatting sqref="G71">
    <cfRule type="expression" dxfId="250" priority="621">
      <formula>MONTH(G71)&lt;&gt;Calendario1MesOpción</formula>
    </cfRule>
  </conditionalFormatting>
  <conditionalFormatting sqref="G26">
    <cfRule type="expression" dxfId="249" priority="618">
      <formula>MONTH(G26)&lt;&gt;Calendario1MesOpción</formula>
    </cfRule>
  </conditionalFormatting>
  <conditionalFormatting sqref="G26">
    <cfRule type="expression" dxfId="248" priority="619">
      <formula>MONTH(G26)&lt;&gt;Calendario1MesOpción</formula>
    </cfRule>
  </conditionalFormatting>
  <conditionalFormatting sqref="G258">
    <cfRule type="expression" dxfId="247" priority="608">
      <formula>MONTH(G258)&lt;&gt;Calendario1MesOpción</formula>
    </cfRule>
  </conditionalFormatting>
  <conditionalFormatting sqref="G268">
    <cfRule type="expression" dxfId="246" priority="602">
      <formula>MONTH(G268)&lt;&gt;Calendario1MesOpción</formula>
    </cfRule>
  </conditionalFormatting>
  <conditionalFormatting sqref="G258">
    <cfRule type="expression" dxfId="245" priority="607">
      <formula>MONTH(G258)&lt;&gt;Calendario1MesOpción</formula>
    </cfRule>
  </conditionalFormatting>
  <conditionalFormatting sqref="G268">
    <cfRule type="expression" dxfId="244" priority="601">
      <formula>MONTH(G268)&lt;&gt;Calendario1MesOpción</formula>
    </cfRule>
  </conditionalFormatting>
  <conditionalFormatting sqref="H267">
    <cfRule type="expression" dxfId="243" priority="558">
      <formula>MONTH(H267)&lt;&gt;Calendario1MesOpción</formula>
    </cfRule>
  </conditionalFormatting>
  <conditionalFormatting sqref="H21">
    <cfRule type="expression" dxfId="242" priority="549">
      <formula>MONTH(H21)&lt;&gt;Calendario1MesOpción</formula>
    </cfRule>
  </conditionalFormatting>
  <conditionalFormatting sqref="H45">
    <cfRule type="expression" dxfId="241" priority="543">
      <formula>MONTH(H45)&lt;&gt;Calendario1MesOpción</formula>
    </cfRule>
  </conditionalFormatting>
  <conditionalFormatting sqref="H41">
    <cfRule type="expression" dxfId="240" priority="544">
      <formula>MONTH(H41)&lt;&gt;Calendario1MesOpción</formula>
    </cfRule>
  </conditionalFormatting>
  <conditionalFormatting sqref="H268">
    <cfRule type="expression" dxfId="239" priority="523">
      <formula>MONTH(H268)&lt;&gt;Calendario1MesOpción</formula>
    </cfRule>
  </conditionalFormatting>
  <conditionalFormatting sqref="H258">
    <cfRule type="expression" dxfId="238" priority="525">
      <formula>MONTH(H258)&lt;&gt;Calendario1MesOpción</formula>
    </cfRule>
  </conditionalFormatting>
  <conditionalFormatting sqref="C4:C7">
    <cfRule type="expression" dxfId="237" priority="512">
      <formula>MONTH(C4)&lt;&gt;Calendario1MesOpción</formula>
    </cfRule>
  </conditionalFormatting>
  <conditionalFormatting sqref="B93:C93">
    <cfRule type="expression" dxfId="236" priority="509">
      <formula>MONTH(B93)&lt;&gt;Calendario2MesOpción</formula>
    </cfRule>
  </conditionalFormatting>
  <conditionalFormatting sqref="B116:B117">
    <cfRule type="expression" dxfId="235" priority="502">
      <formula>MONTH(B116)&lt;&gt;Calendario4MesOpción</formula>
    </cfRule>
  </conditionalFormatting>
  <conditionalFormatting sqref="D124:E124">
    <cfRule type="expression" dxfId="234" priority="501">
      <formula>MONTH(D124)&lt;&gt;Calendario4MesOpción</formula>
    </cfRule>
  </conditionalFormatting>
  <conditionalFormatting sqref="C116:D117">
    <cfRule type="expression" dxfId="233" priority="504">
      <formula>MONTH(C116)&lt;&gt;Calendario4MesOpción</formula>
    </cfRule>
  </conditionalFormatting>
  <conditionalFormatting sqref="D137">
    <cfRule type="expression" dxfId="232" priority="494">
      <formula>MONTH(D137)&lt;&gt;Calendario5MesOpción</formula>
    </cfRule>
  </conditionalFormatting>
  <conditionalFormatting sqref="E137">
    <cfRule type="expression" dxfId="231" priority="493">
      <formula>MONTH(E137)&lt;&gt;Calendario5MesOpción</formula>
    </cfRule>
  </conditionalFormatting>
  <conditionalFormatting sqref="F137">
    <cfRule type="expression" dxfId="230" priority="492">
      <formula>MONTH(F137)&lt;&gt;Calendario5MesOpción</formula>
    </cfRule>
  </conditionalFormatting>
  <conditionalFormatting sqref="B124:C124">
    <cfRule type="expression" dxfId="229" priority="485">
      <formula>MONTH(B124)&lt;&gt;Calendario5MesOpción</formula>
    </cfRule>
  </conditionalFormatting>
  <conditionalFormatting sqref="B189:C189">
    <cfRule type="expression" dxfId="228" priority="475">
      <formula>MONTH(B189)&lt;&gt;Calendario6MesOpción</formula>
    </cfRule>
  </conditionalFormatting>
  <conditionalFormatting sqref="B219:C219">
    <cfRule type="expression" dxfId="227" priority="474">
      <formula>MONTH(B219)&lt;&gt;Calendario9MesOpción</formula>
    </cfRule>
  </conditionalFormatting>
  <conditionalFormatting sqref="C244">
    <cfRule type="expression" dxfId="226" priority="470">
      <formula>MONTH(C244)&lt;&gt;Calendario9MesOpción</formula>
    </cfRule>
  </conditionalFormatting>
  <conditionalFormatting sqref="D249:H249">
    <cfRule type="expression" dxfId="225" priority="464">
      <formula>MONTH(D249)&lt;&gt;Calendario9MesOpción</formula>
    </cfRule>
  </conditionalFormatting>
  <conditionalFormatting sqref="B244">
    <cfRule type="expression" dxfId="224" priority="466">
      <formula>MONTH(B244)&lt;&gt;Calendario8MesOpción</formula>
    </cfRule>
  </conditionalFormatting>
  <conditionalFormatting sqref="G239">
    <cfRule type="expression" dxfId="223" priority="462">
      <formula>MONTH(G239)&lt;&gt;Calendario9MesOpción</formula>
    </cfRule>
  </conditionalFormatting>
  <conditionalFormatting sqref="H239">
    <cfRule type="expression" dxfId="222" priority="461">
      <formula>MONTH(H239)&lt;&gt;Calendario9MesOpción</formula>
    </cfRule>
  </conditionalFormatting>
  <conditionalFormatting sqref="G312">
    <cfRule type="expression" dxfId="221" priority="456">
      <formula>MONTH(G312)&lt;&gt;Calendario1MesOpción</formula>
    </cfRule>
  </conditionalFormatting>
  <conditionalFormatting sqref="G312">
    <cfRule type="expression" dxfId="220" priority="455">
      <formula>MONTH(G312)&lt;&gt;Calendario1MesOpción</formula>
    </cfRule>
  </conditionalFormatting>
  <conditionalFormatting sqref="H46">
    <cfRule type="expression" dxfId="219" priority="414">
      <formula>MONTH(H46)&lt;&gt;Calendario1MesOpción</formula>
    </cfRule>
  </conditionalFormatting>
  <conditionalFormatting sqref="D229:H229">
    <cfRule type="expression" dxfId="218" priority="450">
      <formula>MONTH(D229)&lt;&gt;Calendario8MesOpción</formula>
    </cfRule>
  </conditionalFormatting>
  <conditionalFormatting sqref="D219:F219">
    <cfRule type="expression" dxfId="217" priority="448">
      <formula>MONTH(D219)&lt;&gt;Calendario9MesOpción</formula>
    </cfRule>
  </conditionalFormatting>
  <conditionalFormatting sqref="B227">
    <cfRule type="expression" dxfId="216" priority="445">
      <formula>MONTH(B227)&lt;&gt;Calendario7MesOpción</formula>
    </cfRule>
  </conditionalFormatting>
  <conditionalFormatting sqref="C229">
    <cfRule type="expression" dxfId="215" priority="443">
      <formula>MONTH(C229)&lt;&gt;Calendario8MesOpción</formula>
    </cfRule>
  </conditionalFormatting>
  <conditionalFormatting sqref="B229">
    <cfRule type="expression" dxfId="214" priority="442">
      <formula>MONTH(B229)&lt;&gt;Calendario8MesOpción</formula>
    </cfRule>
  </conditionalFormatting>
  <conditionalFormatting sqref="G5">
    <cfRule type="expression" dxfId="213" priority="425">
      <formula>MONTH(G5)&lt;&gt;Calendario1MesOpción</formula>
    </cfRule>
  </conditionalFormatting>
  <conditionalFormatting sqref="H20">
    <cfRule type="expression" dxfId="212" priority="424">
      <formula>MONTH(H20)&lt;&gt;Calendario1MesOpción</formula>
    </cfRule>
  </conditionalFormatting>
  <conditionalFormatting sqref="G10">
    <cfRule type="expression" dxfId="211" priority="419">
      <formula>MONTH(G10)&lt;&gt;Calendario1MesOpción</formula>
    </cfRule>
  </conditionalFormatting>
  <conditionalFormatting sqref="G10">
    <cfRule type="expression" dxfId="210" priority="418">
      <formula>MONTH(G10)&lt;&gt;Calendario1MesOpción</formula>
    </cfRule>
  </conditionalFormatting>
  <conditionalFormatting sqref="H46">
    <cfRule type="expression" dxfId="209" priority="413">
      <formula>MONTH(H46)&lt;&gt;Calendario1MesOpción</formula>
    </cfRule>
  </conditionalFormatting>
  <conditionalFormatting sqref="H66">
    <cfRule type="expression" dxfId="208" priority="410">
      <formula>MONTH(H66)&lt;&gt;Calendario1MesOpción</formula>
    </cfRule>
  </conditionalFormatting>
  <conditionalFormatting sqref="H65">
    <cfRule type="expression" dxfId="207" priority="412">
      <formula>MONTH(H65)&lt;&gt;Calendario1MesOpción</formula>
    </cfRule>
  </conditionalFormatting>
  <conditionalFormatting sqref="H66">
    <cfRule type="expression" dxfId="206" priority="411">
      <formula>MONTH(H66)&lt;&gt;Calendario1MesOpción</formula>
    </cfRule>
  </conditionalFormatting>
  <conditionalFormatting sqref="H81">
    <cfRule type="expression" dxfId="205" priority="406">
      <formula>MONTH(H81)&lt;&gt;Calendario1MesOpción</formula>
    </cfRule>
  </conditionalFormatting>
  <conditionalFormatting sqref="B100">
    <cfRule type="expression" dxfId="204" priority="405">
      <formula>MONTH(B100)&lt;&gt;Calendario2MesOpción</formula>
    </cfRule>
  </conditionalFormatting>
  <conditionalFormatting sqref="H134">
    <cfRule type="expression" dxfId="203" priority="385">
      <formula>MONTH(H134)&lt;&gt;Calendario1MesOpción</formula>
    </cfRule>
  </conditionalFormatting>
  <conditionalFormatting sqref="H134">
    <cfRule type="expression" dxfId="202" priority="387">
      <formula>MONTH(H134)&lt;&gt;Calendario1MesOpción</formula>
    </cfRule>
  </conditionalFormatting>
  <conditionalFormatting sqref="H134">
    <cfRule type="expression" dxfId="201" priority="386">
      <formula>MONTH(H134)&lt;&gt;Calendario1MesOpción</formula>
    </cfRule>
  </conditionalFormatting>
  <conditionalFormatting sqref="G143">
    <cfRule type="expression" dxfId="200" priority="378">
      <formula>MONTH(G143)&lt;&gt;Calendario1MesOpción</formula>
    </cfRule>
  </conditionalFormatting>
  <conditionalFormatting sqref="H232">
    <cfRule type="expression" dxfId="199" priority="359">
      <formula>MONTH(H232)&lt;&gt;Calendario1MesOpción</formula>
    </cfRule>
  </conditionalFormatting>
  <conditionalFormatting sqref="G282">
    <cfRule type="expression" dxfId="198" priority="343">
      <formula>MONTH(G282)&lt;&gt;Calendario1MesOpción</formula>
    </cfRule>
  </conditionalFormatting>
  <conditionalFormatting sqref="G282">
    <cfRule type="expression" dxfId="197" priority="342">
      <formula>MONTH(G282)&lt;&gt;Calendario1MesOpción</formula>
    </cfRule>
  </conditionalFormatting>
  <conditionalFormatting sqref="H291">
    <cfRule type="expression" dxfId="196" priority="338">
      <formula>MONTH(H291)&lt;&gt;Calendario1MesOpción</formula>
    </cfRule>
  </conditionalFormatting>
  <conditionalFormatting sqref="G296">
    <cfRule type="expression" dxfId="195" priority="334">
      <formula>MONTH(G296)&lt;&gt;Calendario1MesOpción</formula>
    </cfRule>
  </conditionalFormatting>
  <conditionalFormatting sqref="G296">
    <cfRule type="expression" dxfId="194" priority="333">
      <formula>MONTH(G296)&lt;&gt;Calendario1MesOpción</formula>
    </cfRule>
  </conditionalFormatting>
  <conditionalFormatting sqref="H310:H311">
    <cfRule type="expression" dxfId="193" priority="327">
      <formula>MONTH(H310)&lt;&gt;Calendario1MesOpción</formula>
    </cfRule>
  </conditionalFormatting>
  <conditionalFormatting sqref="H312">
    <cfRule type="expression" dxfId="192" priority="326">
      <formula>MONTH(H312)&lt;&gt;Calendario1MesOpción</formula>
    </cfRule>
  </conditionalFormatting>
  <conditionalFormatting sqref="H317">
    <cfRule type="expression" dxfId="191" priority="320">
      <formula>MONTH(H317)&lt;&gt;Calendario1MesOpción</formula>
    </cfRule>
  </conditionalFormatting>
  <conditionalFormatting sqref="H317">
    <cfRule type="expression" dxfId="190" priority="319">
      <formula>MONTH(H317)&lt;&gt;Calendario1MesOpción</formula>
    </cfRule>
  </conditionalFormatting>
  <conditionalFormatting sqref="H317">
    <cfRule type="expression" dxfId="189" priority="318">
      <formula>MONTH(H317)&lt;&gt;Calendario1MesOpción</formula>
    </cfRule>
  </conditionalFormatting>
  <conditionalFormatting sqref="H316">
    <cfRule type="expression" dxfId="188" priority="322">
      <formula>MONTH(H316)&lt;&gt;Calendario1MesOpción</formula>
    </cfRule>
  </conditionalFormatting>
  <conditionalFormatting sqref="G317">
    <cfRule type="expression" dxfId="187" priority="321">
      <formula>MONTH(G317)&lt;&gt;Calendario1MesOpción</formula>
    </cfRule>
  </conditionalFormatting>
  <conditionalFormatting sqref="H322">
    <cfRule type="expression" dxfId="186" priority="311">
      <formula>MONTH(H322)&lt;&gt;Calendario1MesOpción</formula>
    </cfRule>
  </conditionalFormatting>
  <conditionalFormatting sqref="H322">
    <cfRule type="expression" dxfId="185" priority="310">
      <formula>MONTH(H322)&lt;&gt;Calendario1MesOpción</formula>
    </cfRule>
  </conditionalFormatting>
  <conditionalFormatting sqref="H322">
    <cfRule type="expression" dxfId="184" priority="312">
      <formula>MONTH(H322)&lt;&gt;Calendario1MesOpción</formula>
    </cfRule>
  </conditionalFormatting>
  <conditionalFormatting sqref="G342">
    <cfRule type="expression" dxfId="183" priority="307">
      <formula>MONTH(G342)&lt;&gt;Calendario1MesOpción</formula>
    </cfRule>
  </conditionalFormatting>
  <conditionalFormatting sqref="H342">
    <cfRule type="expression" dxfId="182" priority="305">
      <formula>MONTH(H342)&lt;&gt;Calendario1MesOpción</formula>
    </cfRule>
  </conditionalFormatting>
  <conditionalFormatting sqref="G321">
    <cfRule type="expression" dxfId="181" priority="317">
      <formula>MONTH(G321)&lt;&gt;Calendario1MesOpción</formula>
    </cfRule>
  </conditionalFormatting>
  <conditionalFormatting sqref="G321">
    <cfRule type="expression" dxfId="180" priority="316">
      <formula>MONTH(G321)&lt;&gt;Calendario1MesOpción</formula>
    </cfRule>
  </conditionalFormatting>
  <conditionalFormatting sqref="H321">
    <cfRule type="expression" dxfId="179" priority="314">
      <formula>MONTH(H321)&lt;&gt;Calendario1MesOpción</formula>
    </cfRule>
  </conditionalFormatting>
  <conditionalFormatting sqref="G342">
    <cfRule type="expression" dxfId="178" priority="308">
      <formula>MONTH(G342)&lt;&gt;Calendario1MesOpción</formula>
    </cfRule>
  </conditionalFormatting>
  <conditionalFormatting sqref="H352">
    <cfRule type="expression" dxfId="177" priority="290">
      <formula>MONTH(H352)&lt;&gt;Calendario1MesOpción</formula>
    </cfRule>
  </conditionalFormatting>
  <conditionalFormatting sqref="H352">
    <cfRule type="expression" dxfId="176" priority="289">
      <formula>MONTH(H352)&lt;&gt;Calendario1MesOpción</formula>
    </cfRule>
  </conditionalFormatting>
  <conditionalFormatting sqref="G353">
    <cfRule type="expression" dxfId="175" priority="288">
      <formula>MONTH(G353)&lt;&gt;Calendario1MesOpción</formula>
    </cfRule>
  </conditionalFormatting>
  <conditionalFormatting sqref="H347">
    <cfRule type="expression" dxfId="174" priority="298">
      <formula>MONTH(H347)&lt;&gt;Calendario1MesOpción</formula>
    </cfRule>
  </conditionalFormatting>
  <conditionalFormatting sqref="H347">
    <cfRule type="expression" dxfId="173" priority="297">
      <formula>MONTH(H347)&lt;&gt;Calendario1MesOpción</formula>
    </cfRule>
  </conditionalFormatting>
  <conditionalFormatting sqref="H347">
    <cfRule type="expression" dxfId="172" priority="299">
      <formula>MONTH(H347)&lt;&gt;Calendario1MesOpción</formula>
    </cfRule>
  </conditionalFormatting>
  <conditionalFormatting sqref="G346">
    <cfRule type="expression" dxfId="171" priority="304">
      <formula>MONTH(G346)&lt;&gt;Calendario1MesOpción</formula>
    </cfRule>
  </conditionalFormatting>
  <conditionalFormatting sqref="G346">
    <cfRule type="expression" dxfId="170" priority="303">
      <formula>MONTH(G346)&lt;&gt;Calendario1MesOpción</formula>
    </cfRule>
  </conditionalFormatting>
  <conditionalFormatting sqref="H345">
    <cfRule type="expression" dxfId="169" priority="302">
      <formula>MONTH(H345)&lt;&gt;Calendario1MesOpción</formula>
    </cfRule>
  </conditionalFormatting>
  <conditionalFormatting sqref="H346">
    <cfRule type="expression" dxfId="168" priority="301">
      <formula>MONTH(H346)&lt;&gt;Calendario1MesOpción</formula>
    </cfRule>
  </conditionalFormatting>
  <conditionalFormatting sqref="G347">
    <cfRule type="expression" dxfId="167" priority="300">
      <formula>MONTH(G347)&lt;&gt;Calendario1MesOpción</formula>
    </cfRule>
  </conditionalFormatting>
  <conditionalFormatting sqref="H357">
    <cfRule type="expression" dxfId="166" priority="286">
      <formula>MONTH(H357)&lt;&gt;Calendario1MesOpción</formula>
    </cfRule>
  </conditionalFormatting>
  <conditionalFormatting sqref="H357">
    <cfRule type="expression" dxfId="165" priority="285">
      <formula>MONTH(H357)&lt;&gt;Calendario1MesOpción</formula>
    </cfRule>
  </conditionalFormatting>
  <conditionalFormatting sqref="H352">
    <cfRule type="expression" dxfId="164" priority="291">
      <formula>MONTH(H352)&lt;&gt;Calendario1MesOpción</formula>
    </cfRule>
  </conditionalFormatting>
  <conditionalFormatting sqref="H351">
    <cfRule type="expression" dxfId="163" priority="293">
      <formula>MONTH(H351)&lt;&gt;Calendario1MesOpción</formula>
    </cfRule>
  </conditionalFormatting>
  <conditionalFormatting sqref="H357">
    <cfRule type="expression" dxfId="162" priority="284">
      <formula>MONTH(H357)&lt;&gt;Calendario1MesOpción</formula>
    </cfRule>
  </conditionalFormatting>
  <conditionalFormatting sqref="H356">
    <cfRule type="expression" dxfId="161" priority="287">
      <formula>MONTH(H356)&lt;&gt;Calendario1MesOpción</formula>
    </cfRule>
  </conditionalFormatting>
  <conditionalFormatting sqref="B9">
    <cfRule type="expression" dxfId="160" priority="278">
      <formula>MONTH(B9)&lt;&gt;Calendario1MesOpción</formula>
    </cfRule>
  </conditionalFormatting>
  <conditionalFormatting sqref="F301">
    <cfRule type="expression" dxfId="159" priority="273">
      <formula>MONTH(F301)&lt;&gt;Calendario1MesOpción</formula>
    </cfRule>
  </conditionalFormatting>
  <conditionalFormatting sqref="B210">
    <cfRule type="expression" dxfId="158" priority="271">
      <formula>MONTH(B210)&lt;&gt;Calendario7MesOpción</formula>
    </cfRule>
  </conditionalFormatting>
  <conditionalFormatting sqref="E240:E241">
    <cfRule type="expression" dxfId="157" priority="270">
      <formula>MONTH(E240)&lt;&gt;Calendario7MesOpción</formula>
    </cfRule>
  </conditionalFormatting>
  <conditionalFormatting sqref="B240:B241">
    <cfRule type="expression" dxfId="156" priority="269">
      <formula>MONTH(B240)&lt;&gt;Calendario8MesOpción</formula>
    </cfRule>
  </conditionalFormatting>
  <conditionalFormatting sqref="B245">
    <cfRule type="expression" dxfId="155" priority="268">
      <formula>MONTH(B245)&lt;&gt;Calendario7MesOpción</formula>
    </cfRule>
  </conditionalFormatting>
  <conditionalFormatting sqref="D4:D6">
    <cfRule type="expression" dxfId="154" priority="266">
      <formula>MONTH(D4)&lt;&gt;Calendario1MesOpción</formula>
    </cfRule>
  </conditionalFormatting>
  <conditionalFormatting sqref="F11">
    <cfRule type="expression" dxfId="153" priority="254">
      <formula>MONTH(F11)&lt;&gt;Calendario1MesOpción</formula>
    </cfRule>
  </conditionalFormatting>
  <conditionalFormatting sqref="H6:H7">
    <cfRule type="expression" dxfId="152" priority="255">
      <formula>MONTH(H6)&lt;&gt;Calendario1MesOpción</formula>
    </cfRule>
  </conditionalFormatting>
  <conditionalFormatting sqref="E4:E6">
    <cfRule type="expression" dxfId="151" priority="262">
      <formula>MONTH(E4)&lt;&gt;Calendario1MesOpción</formula>
    </cfRule>
  </conditionalFormatting>
  <conditionalFormatting sqref="F4:F7">
    <cfRule type="expression" dxfId="150" priority="261">
      <formula>MONTH(F4)&lt;&gt;Calendario1MesOpción</formula>
    </cfRule>
  </conditionalFormatting>
  <conditionalFormatting sqref="G6">
    <cfRule type="expression" dxfId="149" priority="258">
      <formula>MONTH(G6)&lt;&gt;Calendario1MesOpción</formula>
    </cfRule>
  </conditionalFormatting>
  <conditionalFormatting sqref="B25:C26">
    <cfRule type="expression" dxfId="148" priority="251">
      <formula>MONTH(B25)&lt;&gt;Calendario1MesOpción</formula>
    </cfRule>
  </conditionalFormatting>
  <conditionalFormatting sqref="D39">
    <cfRule type="expression" dxfId="147" priority="249">
      <formula>MONTH(D39)&lt;&gt;Calendario2MesOpción</formula>
    </cfRule>
  </conditionalFormatting>
  <conditionalFormatting sqref="H57">
    <cfRule type="expression" dxfId="146" priority="235">
      <formula>MONTH(H57)&lt;&gt;Calendario1MesOpción</formula>
    </cfRule>
  </conditionalFormatting>
  <conditionalFormatting sqref="B63:G63">
    <cfRule type="expression" dxfId="145" priority="242">
      <formula>MONTH(B63)&lt;&gt;Calendario3MesOpción</formula>
    </cfRule>
  </conditionalFormatting>
  <conditionalFormatting sqref="B54:D57">
    <cfRule type="expression" dxfId="144" priority="241">
      <formula>MONTH(B54)&lt;&gt;Calendario3MesOpción</formula>
    </cfRule>
  </conditionalFormatting>
  <conditionalFormatting sqref="H57">
    <cfRule type="expression" dxfId="143" priority="236">
      <formula>MONTH(H57)&lt;&gt;Calendario1MesOpción</formula>
    </cfRule>
  </conditionalFormatting>
  <conditionalFormatting sqref="G65">
    <cfRule type="expression" dxfId="142" priority="228">
      <formula>MONTH(G65)&lt;&gt;Calendario1MesOpción</formula>
    </cfRule>
  </conditionalFormatting>
  <conditionalFormatting sqref="H56">
    <cfRule type="expression" dxfId="141" priority="237">
      <formula>MONTH(H56)&lt;&gt;Calendario1MesOpción</formula>
    </cfRule>
  </conditionalFormatting>
  <conditionalFormatting sqref="G55">
    <cfRule type="expression" dxfId="140" priority="231">
      <formula>MONTH(G55)&lt;&gt;Calendario1MesOpción</formula>
    </cfRule>
  </conditionalFormatting>
  <conditionalFormatting sqref="E69:E72">
    <cfRule type="expression" dxfId="139" priority="227">
      <formula>MONTH(E69)&lt;&gt;Calendario3MesOpción</formula>
    </cfRule>
  </conditionalFormatting>
  <conditionalFormatting sqref="F69:F72">
    <cfRule type="expression" dxfId="138" priority="226">
      <formula>MONTH(F69)&lt;&gt;Calendario3MesOpción</formula>
    </cfRule>
  </conditionalFormatting>
  <conditionalFormatting sqref="D84:D86">
    <cfRule type="expression" dxfId="137" priority="223">
      <formula>MONTH(D84)&lt;&gt;Calendario4MesOpción</formula>
    </cfRule>
  </conditionalFormatting>
  <conditionalFormatting sqref="F84:F85">
    <cfRule type="expression" dxfId="136" priority="222">
      <formula>MONTH(F84)&lt;&gt;Calendario4MesOpción</formula>
    </cfRule>
  </conditionalFormatting>
  <conditionalFormatting sqref="H84">
    <cfRule type="expression" dxfId="135" priority="220">
      <formula>MONTH(H84)&lt;&gt;Calendario1MesOpción</formula>
    </cfRule>
  </conditionalFormatting>
  <conditionalFormatting sqref="H86">
    <cfRule type="expression" dxfId="134" priority="218">
      <formula>MONTH(H86)&lt;&gt;Calendario1MesOpción</formula>
    </cfRule>
  </conditionalFormatting>
  <conditionalFormatting sqref="H86">
    <cfRule type="expression" dxfId="133" priority="217">
      <formula>MONTH(H86)&lt;&gt;Calendario1MesOpción</formula>
    </cfRule>
  </conditionalFormatting>
  <conditionalFormatting sqref="B84:C85">
    <cfRule type="expression" dxfId="132" priority="214">
      <formula>MONTH(B84)&lt;&gt;Calendario3MesOpción</formula>
    </cfRule>
  </conditionalFormatting>
  <conditionalFormatting sqref="B94:C94 B95">
    <cfRule type="expression" dxfId="131" priority="213">
      <formula>MONTH(B94)&lt;&gt;Calendario3MesOpción</formula>
    </cfRule>
  </conditionalFormatting>
  <conditionalFormatting sqref="D93">
    <cfRule type="expression" dxfId="130" priority="212">
      <formula>MONTH(D93)&lt;&gt;Calendario2MesOpción</formula>
    </cfRule>
  </conditionalFormatting>
  <conditionalFormatting sqref="B101:C103 D103:E103">
    <cfRule type="expression" dxfId="129" priority="211">
      <formula>MONTH(B101)&lt;&gt;Calendario3MesOpción</formula>
    </cfRule>
  </conditionalFormatting>
  <conditionalFormatting sqref="F124">
    <cfRule type="expression" dxfId="128" priority="206">
      <formula>MONTH(F124)&lt;&gt;Calendario4MesOpción</formula>
    </cfRule>
  </conditionalFormatting>
  <conditionalFormatting sqref="G117">
    <cfRule type="expression" dxfId="127" priority="205">
      <formula>MONTH(G117)&lt;&gt;Calendario1MesOpción</formula>
    </cfRule>
  </conditionalFormatting>
  <conditionalFormatting sqref="B125:D127">
    <cfRule type="expression" dxfId="126" priority="200">
      <formula>MONTH(B125)&lt;&gt;Calendario4MesOpción</formula>
    </cfRule>
  </conditionalFormatting>
  <conditionalFormatting sqref="E116:E117">
    <cfRule type="expression" dxfId="125" priority="193">
      <formula>MONTH(E116)&lt;&gt;Calendario4MesOpción</formula>
    </cfRule>
  </conditionalFormatting>
  <conditionalFormatting sqref="G150">
    <cfRule type="expression" dxfId="124" priority="183">
      <formula>MONTH(G150)&lt;&gt;Calendario5MesOpción</formula>
    </cfRule>
  </conditionalFormatting>
  <conditionalFormatting sqref="B156">
    <cfRule type="expression" dxfId="123" priority="182">
      <formula>MONTH(B156)&lt;&gt;Calendario5MesOpción</formula>
    </cfRule>
  </conditionalFormatting>
  <conditionalFormatting sqref="F149">
    <cfRule type="expression" dxfId="122" priority="184">
      <formula>MONTH(F149)&lt;&gt;Calendario5MesOpción</formula>
    </cfRule>
  </conditionalFormatting>
  <conditionalFormatting sqref="G163:G164">
    <cfRule type="expression" dxfId="121" priority="176">
      <formula>MONTH(G163)&lt;&gt;Calendario1MesOpción</formula>
    </cfRule>
  </conditionalFormatting>
  <conditionalFormatting sqref="D189">
    <cfRule type="expression" dxfId="120" priority="174">
      <formula>MONTH(D189)&lt;&gt;Calendario6MesOpción</formula>
    </cfRule>
  </conditionalFormatting>
  <conditionalFormatting sqref="B181:E181 B180:C180 C182:E183">
    <cfRule type="expression" dxfId="119" priority="173">
      <formula>MONTH(B180)&lt;&gt;Calendario6MesOpción</formula>
    </cfRule>
  </conditionalFormatting>
  <conditionalFormatting sqref="G181:G182">
    <cfRule type="expression" dxfId="118" priority="172">
      <formula>MONTH(G181)&lt;&gt;Calendario1MesOpción</formula>
    </cfRule>
  </conditionalFormatting>
  <conditionalFormatting sqref="B197:E199 B196:D196">
    <cfRule type="expression" dxfId="117" priority="171">
      <formula>MONTH(B196)&lt;&gt;Calendario6MesOpción</formula>
    </cfRule>
  </conditionalFormatting>
  <conditionalFormatting sqref="F198:F199">
    <cfRule type="expression" dxfId="116" priority="170">
      <formula>MONTH(F198)&lt;&gt;Calendario6MesOpción</formula>
    </cfRule>
  </conditionalFormatting>
  <conditionalFormatting sqref="D203:E203 D201:D202">
    <cfRule type="expression" dxfId="115" priority="169">
      <formula>MONTH(D201)&lt;&gt;Calendario6MesOpción</formula>
    </cfRule>
  </conditionalFormatting>
  <conditionalFormatting sqref="F203">
    <cfRule type="expression" dxfId="114" priority="168">
      <formula>MONTH(F203)&lt;&gt;Calendario6MesOpción</formula>
    </cfRule>
  </conditionalFormatting>
  <conditionalFormatting sqref="B206:C207">
    <cfRule type="expression" dxfId="113" priority="167">
      <formula>MONTH(B206)&lt;&gt;Calendario6MesOpción</formula>
    </cfRule>
  </conditionalFormatting>
  <conditionalFormatting sqref="D206:D207">
    <cfRule type="expression" dxfId="112" priority="166">
      <formula>MONTH(D206)&lt;&gt;Calendario6MesOpción</formula>
    </cfRule>
  </conditionalFormatting>
  <conditionalFormatting sqref="B208:D208">
    <cfRule type="expression" dxfId="111" priority="165">
      <formula>MONTH(B208)&lt;&gt;Calendario6MesOpción</formula>
    </cfRule>
  </conditionalFormatting>
  <conditionalFormatting sqref="B211">
    <cfRule type="expression" dxfId="110" priority="164">
      <formula>MONTH(B211)&lt;&gt;Calendario6MesOpción</formula>
    </cfRule>
  </conditionalFormatting>
  <conditionalFormatting sqref="C211:E212 E212:G212">
    <cfRule type="expression" dxfId="109" priority="163">
      <formula>MONTH(C211)&lt;&gt;Calendario6MesOpción</formula>
    </cfRule>
  </conditionalFormatting>
  <conditionalFormatting sqref="B215">
    <cfRule type="expression" dxfId="108" priority="162">
      <formula>MONTH(B215)&lt;&gt;Calendario6MesOpción</formula>
    </cfRule>
  </conditionalFormatting>
  <conditionalFormatting sqref="B220:B221">
    <cfRule type="expression" dxfId="107" priority="160">
      <formula>MONTH(B220)&lt;&gt;Calendario7MesOpción</formula>
    </cfRule>
  </conditionalFormatting>
  <conditionalFormatting sqref="B222">
    <cfRule type="expression" dxfId="106" priority="159">
      <formula>MONTH(B222)&lt;&gt;Calendario6MesOpción</formula>
    </cfRule>
  </conditionalFormatting>
  <conditionalFormatting sqref="H209">
    <cfRule type="expression" dxfId="105" priority="149">
      <formula>MONTH(H209)&lt;&gt;Calendario9MesOpción</formula>
    </cfRule>
  </conditionalFormatting>
  <conditionalFormatting sqref="H219">
    <cfRule type="expression" dxfId="104" priority="145">
      <formula>MONTH(H219)&lt;&gt;Calendario8MesOpción</formula>
    </cfRule>
  </conditionalFormatting>
  <conditionalFormatting sqref="D224:H224 D225:E225">
    <cfRule type="expression" dxfId="103" priority="142">
      <formula>MONTH(D224)&lt;&gt;Calendario8MesOpción</formula>
    </cfRule>
  </conditionalFormatting>
  <conditionalFormatting sqref="C224:C225">
    <cfRule type="expression" dxfId="102" priority="141">
      <formula>MONTH(C224)&lt;&gt;Calendario8MesOpción</formula>
    </cfRule>
  </conditionalFormatting>
  <conditionalFormatting sqref="B224:B225">
    <cfRule type="expression" dxfId="101" priority="140">
      <formula>MONTH(B224)&lt;&gt;Calendario8MesOpción</formula>
    </cfRule>
  </conditionalFormatting>
  <conditionalFormatting sqref="D234:H234 D235">
    <cfRule type="expression" dxfId="100" priority="139">
      <formula>MONTH(D234)&lt;&gt;Calendario8MesOpción</formula>
    </cfRule>
  </conditionalFormatting>
  <conditionalFormatting sqref="C234:C235">
    <cfRule type="expression" dxfId="99" priority="138">
      <formula>MONTH(C234)&lt;&gt;Calendario8MesOpción</formula>
    </cfRule>
  </conditionalFormatting>
  <conditionalFormatting sqref="B234:B235">
    <cfRule type="expression" dxfId="98" priority="137">
      <formula>MONTH(B234)&lt;&gt;Calendario8MesOpción</formula>
    </cfRule>
  </conditionalFormatting>
  <conditionalFormatting sqref="C230:C231">
    <cfRule type="expression" dxfId="97" priority="136">
      <formula>MONTH(C230)&lt;&gt;Calendario7MesOpción</formula>
    </cfRule>
  </conditionalFormatting>
  <conditionalFormatting sqref="E232">
    <cfRule type="expression" dxfId="96" priority="134">
      <formula>MONTH(E232)&lt;&gt;Calendario7MesOpción</formula>
    </cfRule>
  </conditionalFormatting>
  <conditionalFormatting sqref="F236">
    <cfRule type="expression" dxfId="95" priority="133">
      <formula>MONTH(F236)&lt;&gt;Calendario7MesOpción</formula>
    </cfRule>
  </conditionalFormatting>
  <conditionalFormatting sqref="C249">
    <cfRule type="expression" dxfId="94" priority="132">
      <formula>MONTH(C249)&lt;&gt;Calendario9MesOpción</formula>
    </cfRule>
  </conditionalFormatting>
  <conditionalFormatting sqref="B250:B251">
    <cfRule type="expression" dxfId="93" priority="131">
      <formula>MONTH(B250)&lt;&gt;Calendario8MesOpción</formula>
    </cfRule>
  </conditionalFormatting>
  <conditionalFormatting sqref="B250:B251">
    <cfRule type="expression" dxfId="92" priority="130">
      <formula>MONTH(B250)&lt;&gt;Calendario7MesOpción</formula>
    </cfRule>
  </conditionalFormatting>
  <conditionalFormatting sqref="D261:D262">
    <cfRule type="expression" dxfId="91" priority="129">
      <formula>MONTH(D261)&lt;&gt;Calendario9MesOpción</formula>
    </cfRule>
  </conditionalFormatting>
  <conditionalFormatting sqref="E262">
    <cfRule type="expression" dxfId="90" priority="128">
      <formula>MONTH(E262)&lt;&gt;Calendario9MesOpción</formula>
    </cfRule>
  </conditionalFormatting>
  <conditionalFormatting sqref="F262">
    <cfRule type="expression" dxfId="89" priority="127">
      <formula>MONTH(F262)&lt;&gt;Calendario9MesOpción</formula>
    </cfRule>
  </conditionalFormatting>
  <conditionalFormatting sqref="G272">
    <cfRule type="expression" dxfId="88" priority="124">
      <formula>MONTH(G272)&lt;&gt;Calendario1MesOpción</formula>
    </cfRule>
  </conditionalFormatting>
  <conditionalFormatting sqref="G272">
    <cfRule type="expression" dxfId="87" priority="123">
      <formula>MONTH(G272)&lt;&gt;Calendario1MesOpción</formula>
    </cfRule>
  </conditionalFormatting>
  <conditionalFormatting sqref="E285:E286">
    <cfRule type="expression" dxfId="86" priority="122">
      <formula>MONTH(E285)&lt;&gt;Calendario10MesOpción</formula>
    </cfRule>
  </conditionalFormatting>
  <conditionalFormatting sqref="F285:F286">
    <cfRule type="expression" dxfId="85" priority="121">
      <formula>MONTH(F285)&lt;&gt;Calendario10MesOpción</formula>
    </cfRule>
  </conditionalFormatting>
  <conditionalFormatting sqref="B315">
    <cfRule type="expression" dxfId="84" priority="120">
      <formula>MONTH(B315)&lt;&gt;Calendario11MesOpción</formula>
    </cfRule>
  </conditionalFormatting>
  <conditionalFormatting sqref="H332">
    <cfRule type="expression" dxfId="83" priority="117">
      <formula>MONTH(H332)&lt;&gt;Calendario1MesOpción</formula>
    </cfRule>
  </conditionalFormatting>
  <conditionalFormatting sqref="C334">
    <cfRule type="expression" dxfId="82" priority="113">
      <formula>MONTH(C334)&lt;&gt;Calendario12MesOpción</formula>
    </cfRule>
  </conditionalFormatting>
  <conditionalFormatting sqref="B79:F79">
    <cfRule type="expression" dxfId="81" priority="111">
      <formula>MONTH(B79)&lt;&gt;Calendario3MesOpción</formula>
    </cfRule>
  </conditionalFormatting>
  <conditionalFormatting sqref="B242">
    <cfRule type="expression" dxfId="80" priority="107">
      <formula>MONTH(B242)&lt;&gt;Calendario7MesOpción</formula>
    </cfRule>
  </conditionalFormatting>
  <conditionalFormatting sqref="C242">
    <cfRule type="expression" dxfId="79" priority="106">
      <formula>MONTH(C242)&lt;&gt;Calendario7MesOpción</formula>
    </cfRule>
  </conditionalFormatting>
  <conditionalFormatting sqref="E242">
    <cfRule type="expression" dxfId="78" priority="104">
      <formula>MONTH(E242)&lt;&gt;Calendario7MesOpción</formula>
    </cfRule>
  </conditionalFormatting>
  <conditionalFormatting sqref="F242">
    <cfRule type="expression" dxfId="77" priority="103">
      <formula>MONTH(F242)&lt;&gt;Calendario7MesOpción</formula>
    </cfRule>
  </conditionalFormatting>
  <conditionalFormatting sqref="D101:D102">
    <cfRule type="expression" dxfId="76" priority="101">
      <formula>MONTH(D101)&lt;&gt;Calendario3MesOpción</formula>
    </cfRule>
  </conditionalFormatting>
  <conditionalFormatting sqref="B305">
    <cfRule type="expression" dxfId="75" priority="100">
      <formula>MONTH(B305)&lt;&gt;Calendario10MesOpción</formula>
    </cfRule>
  </conditionalFormatting>
  <conditionalFormatting sqref="E300:E301">
    <cfRule type="expression" dxfId="74" priority="99">
      <formula>MONTH(E300)&lt;&gt;Calendario10MesOpción</formula>
    </cfRule>
  </conditionalFormatting>
  <conditionalFormatting sqref="G302">
    <cfRule type="expression" dxfId="73" priority="98">
      <formula>MONTH(G302)&lt;&gt;Calendario1MesOpción</formula>
    </cfRule>
  </conditionalFormatting>
  <conditionalFormatting sqref="E168">
    <cfRule type="expression" dxfId="72" priority="95">
      <formula>MONTH(E168)&lt;&gt;Calendario1MesOpción</formula>
    </cfRule>
  </conditionalFormatting>
  <conditionalFormatting sqref="B190:B191">
    <cfRule type="expression" dxfId="71" priority="94">
      <formula>MONTH(B190)&lt;&gt;Calendario6MesOpción</formula>
    </cfRule>
  </conditionalFormatting>
  <conditionalFormatting sqref="E194">
    <cfRule type="expression" dxfId="70" priority="92">
      <formula>MONTH(E194)&lt;&gt;Calendario6MesOpción</formula>
    </cfRule>
  </conditionalFormatting>
  <conditionalFormatting sqref="B223">
    <cfRule type="expression" dxfId="69" priority="88">
      <formula>MONTH(B223)&lt;&gt;Calendario6MesOpción</formula>
    </cfRule>
  </conditionalFormatting>
  <conditionalFormatting sqref="H223">
    <cfRule type="expression" dxfId="68" priority="86">
      <formula>MONTH(H223)&lt;&gt;Calendario1MesOpción</formula>
    </cfRule>
  </conditionalFormatting>
  <conditionalFormatting sqref="B212">
    <cfRule type="expression" dxfId="67" priority="85">
      <formula>MONTH(B212)&lt;&gt;Calendario6MesOpción</formula>
    </cfRule>
  </conditionalFormatting>
  <conditionalFormatting sqref="B226">
    <cfRule type="expression" dxfId="66" priority="82">
      <formula>MONTH(B226)&lt;&gt;Calendario7MesOpción</formula>
    </cfRule>
  </conditionalFormatting>
  <conditionalFormatting sqref="C190:C191">
    <cfRule type="expression" dxfId="65" priority="77">
      <formula>MONTH(C190)&lt;&gt;Calendario6MesOpción</formula>
    </cfRule>
  </conditionalFormatting>
  <conditionalFormatting sqref="B285">
    <cfRule type="expression" dxfId="64" priority="72">
      <formula>MONTH(B285)&lt;&gt;Calendario1MesOpción</formula>
    </cfRule>
  </conditionalFormatting>
  <conditionalFormatting sqref="E52">
    <cfRule type="expression" dxfId="63" priority="67">
      <formula>MONTH(E52)&lt;&gt;Calendario2MesOpción</formula>
    </cfRule>
  </conditionalFormatting>
  <conditionalFormatting sqref="G35">
    <cfRule type="expression" dxfId="62" priority="64">
      <formula>MONTH(G35)&lt;&gt;Calendario1MesOpción</formula>
    </cfRule>
  </conditionalFormatting>
  <conditionalFormatting sqref="G35">
    <cfRule type="expression" dxfId="61" priority="63">
      <formula>MONTH(G35)&lt;&gt;Calendario1MesOpción</formula>
    </cfRule>
  </conditionalFormatting>
  <conditionalFormatting sqref="K7">
    <cfRule type="expression" dxfId="60" priority="56">
      <formula>MONTH(K7)&lt;&gt;Calendario1MesOpción</formula>
    </cfRule>
  </conditionalFormatting>
  <conditionalFormatting sqref="K6">
    <cfRule type="expression" dxfId="59" priority="58">
      <formula>MONTH(K6)&lt;&gt;Calendario1MesOpción</formula>
    </cfRule>
  </conditionalFormatting>
  <conditionalFormatting sqref="K4">
    <cfRule type="expression" dxfId="58" priority="57">
      <formula>MONTH(K4)&lt;&gt;Calendario1MesOpción</formula>
    </cfRule>
  </conditionalFormatting>
  <conditionalFormatting sqref="F197">
    <cfRule type="expression" dxfId="57" priority="55">
      <formula>MONTH(F197)&lt;&gt;Calendario6MesOpción</formula>
    </cfRule>
  </conditionalFormatting>
  <conditionalFormatting sqref="B88:C88">
    <cfRule type="expression" dxfId="56" priority="54">
      <formula>MONTH(B88)&lt;&gt;Calendario3MesOpción</formula>
    </cfRule>
  </conditionalFormatting>
  <conditionalFormatting sqref="E83:H83">
    <cfRule type="expression" dxfId="55" priority="53">
      <formula>MONTH(E83)&lt;&gt;Calendario3MesOpción</formula>
    </cfRule>
  </conditionalFormatting>
  <conditionalFormatting sqref="G196">
    <cfRule type="expression" dxfId="54" priority="51">
      <formula>MONTH(G196)&lt;&gt;Calendario1MesOpción</formula>
    </cfRule>
  </conditionalFormatting>
  <conditionalFormatting sqref="E125">
    <cfRule type="expression" dxfId="53" priority="50">
      <formula>MONTH(E125)&lt;&gt;Calendario4MesOpción</formula>
    </cfRule>
  </conditionalFormatting>
  <conditionalFormatting sqref="B53:G53">
    <cfRule type="expression" dxfId="52" priority="49">
      <formula>MONTH(B53)&lt;&gt;Calendario2MesOpción</formula>
    </cfRule>
  </conditionalFormatting>
  <conditionalFormatting sqref="G14">
    <cfRule type="expression" dxfId="51" priority="48">
      <formula>MONTH(G14)&lt;&gt;Calendario1MesOpción</formula>
    </cfRule>
  </conditionalFormatting>
  <conditionalFormatting sqref="D329:H329">
    <cfRule type="expression" dxfId="50" priority="47">
      <formula>MONTH(D329)&lt;&gt;Calendario11MesOpción</formula>
    </cfRule>
  </conditionalFormatting>
  <conditionalFormatting sqref="B334">
    <cfRule type="expression" dxfId="49" priority="46">
      <formula>MONTH(B334)&lt;&gt;Calendario11MesOpción</formula>
    </cfRule>
  </conditionalFormatting>
  <conditionalFormatting sqref="G285">
    <cfRule type="expression" dxfId="48" priority="45">
      <formula>MONTH(G285)&lt;&gt;Calendario1MesOpción</formula>
    </cfRule>
  </conditionalFormatting>
  <conditionalFormatting sqref="G285">
    <cfRule type="expression" dxfId="47" priority="44">
      <formula>MONTH(G285)&lt;&gt;Calendario1MesOpción</formula>
    </cfRule>
  </conditionalFormatting>
  <conditionalFormatting sqref="K35">
    <cfRule type="expression" dxfId="46" priority="43">
      <formula>MONTH(K35)&lt;&gt;Calendario1MesOpción</formula>
    </cfRule>
  </conditionalFormatting>
  <conditionalFormatting sqref="K33">
    <cfRule type="expression" dxfId="45" priority="42">
      <formula>MONTH(K33)&lt;&gt;Calendario1MesOpción</formula>
    </cfRule>
  </conditionalFormatting>
  <conditionalFormatting sqref="K36">
    <cfRule type="expression" dxfId="44" priority="41">
      <formula>MONTH(K36)&lt;&gt;Calendario1MesOpción</formula>
    </cfRule>
  </conditionalFormatting>
  <conditionalFormatting sqref="K66">
    <cfRule type="expression" dxfId="43" priority="40">
      <formula>MONTH(K66)&lt;&gt;Calendario1MesOpción</formula>
    </cfRule>
  </conditionalFormatting>
  <conditionalFormatting sqref="K64">
    <cfRule type="expression" dxfId="42" priority="39">
      <formula>MONTH(K64)&lt;&gt;Calendario1MesOpción</formula>
    </cfRule>
  </conditionalFormatting>
  <conditionalFormatting sqref="K67">
    <cfRule type="expression" dxfId="41" priority="38">
      <formula>MONTH(K67)&lt;&gt;Calendario1MesOpción</formula>
    </cfRule>
  </conditionalFormatting>
  <conditionalFormatting sqref="K95">
    <cfRule type="expression" dxfId="40" priority="37">
      <formula>MONTH(K95)&lt;&gt;Calendario1MesOpción</formula>
    </cfRule>
  </conditionalFormatting>
  <conditionalFormatting sqref="K93">
    <cfRule type="expression" dxfId="39" priority="36">
      <formula>MONTH(K93)&lt;&gt;Calendario1MesOpción</formula>
    </cfRule>
  </conditionalFormatting>
  <conditionalFormatting sqref="K96">
    <cfRule type="expression" dxfId="38" priority="35">
      <formula>MONTH(K96)&lt;&gt;Calendario1MesOpción</formula>
    </cfRule>
  </conditionalFormatting>
  <conditionalFormatting sqref="K126">
    <cfRule type="expression" dxfId="37" priority="34">
      <formula>MONTH(K126)&lt;&gt;Calendario1MesOpción</formula>
    </cfRule>
  </conditionalFormatting>
  <conditionalFormatting sqref="K124">
    <cfRule type="expression" dxfId="36" priority="33">
      <formula>MONTH(K124)&lt;&gt;Calendario1MesOpción</formula>
    </cfRule>
  </conditionalFormatting>
  <conditionalFormatting sqref="K127">
    <cfRule type="expression" dxfId="35" priority="32">
      <formula>MONTH(K127)&lt;&gt;Calendario1MesOpción</formula>
    </cfRule>
  </conditionalFormatting>
  <conditionalFormatting sqref="K158">
    <cfRule type="expression" dxfId="34" priority="31">
      <formula>MONTH(K158)&lt;&gt;Calendario1MesOpción</formula>
    </cfRule>
  </conditionalFormatting>
  <conditionalFormatting sqref="K156">
    <cfRule type="expression" dxfId="33" priority="30">
      <formula>MONTH(K156)&lt;&gt;Calendario1MesOpción</formula>
    </cfRule>
  </conditionalFormatting>
  <conditionalFormatting sqref="K159:K160">
    <cfRule type="expression" dxfId="32" priority="29">
      <formula>MONTH(K159)&lt;&gt;Calendario1MesOpción</formula>
    </cfRule>
  </conditionalFormatting>
  <conditionalFormatting sqref="K191">
    <cfRule type="expression" dxfId="31" priority="28">
      <formula>MONTH(K191)&lt;&gt;Calendario1MesOpción</formula>
    </cfRule>
  </conditionalFormatting>
  <conditionalFormatting sqref="K189">
    <cfRule type="expression" dxfId="30" priority="27">
      <formula>MONTH(K189)&lt;&gt;Calendario1MesOpción</formula>
    </cfRule>
  </conditionalFormatting>
  <conditionalFormatting sqref="K192:K193">
    <cfRule type="expression" dxfId="29" priority="26">
      <formula>MONTH(K192)&lt;&gt;Calendario1MesOpción</formula>
    </cfRule>
  </conditionalFormatting>
  <conditionalFormatting sqref="K221">
    <cfRule type="expression" dxfId="28" priority="25">
      <formula>MONTH(K221)&lt;&gt;Calendario1MesOpción</formula>
    </cfRule>
  </conditionalFormatting>
  <conditionalFormatting sqref="K219">
    <cfRule type="expression" dxfId="27" priority="24">
      <formula>MONTH(K219)&lt;&gt;Calendario1MesOpción</formula>
    </cfRule>
  </conditionalFormatting>
  <conditionalFormatting sqref="K222">
    <cfRule type="expression" dxfId="26" priority="23">
      <formula>MONTH(K222)&lt;&gt;Calendario1MesOpción</formula>
    </cfRule>
  </conditionalFormatting>
  <conditionalFormatting sqref="K251">
    <cfRule type="expression" dxfId="25" priority="22">
      <formula>MONTH(K251)&lt;&gt;Calendario1MesOpción</formula>
    </cfRule>
  </conditionalFormatting>
  <conditionalFormatting sqref="K249">
    <cfRule type="expression" dxfId="24" priority="21">
      <formula>MONTH(K249)&lt;&gt;Calendario1MesOpción</formula>
    </cfRule>
  </conditionalFormatting>
  <conditionalFormatting sqref="K252">
    <cfRule type="expression" dxfId="23" priority="20">
      <formula>MONTH(K252)&lt;&gt;Calendario1MesOpción</formula>
    </cfRule>
  </conditionalFormatting>
  <conditionalFormatting sqref="K281">
    <cfRule type="expression" dxfId="22" priority="19">
      <formula>MONTH(K281)&lt;&gt;Calendario1MesOpción</formula>
    </cfRule>
  </conditionalFormatting>
  <conditionalFormatting sqref="K279">
    <cfRule type="expression" dxfId="21" priority="18">
      <formula>MONTH(K279)&lt;&gt;Calendario1MesOpción</formula>
    </cfRule>
  </conditionalFormatting>
  <conditionalFormatting sqref="K282">
    <cfRule type="expression" dxfId="20" priority="17">
      <formula>MONTH(K282)&lt;&gt;Calendario1MesOpción</formula>
    </cfRule>
  </conditionalFormatting>
  <conditionalFormatting sqref="K311">
    <cfRule type="expression" dxfId="19" priority="16">
      <formula>MONTH(K311)&lt;&gt;Calendario1MesOpción</formula>
    </cfRule>
  </conditionalFormatting>
  <conditionalFormatting sqref="K309">
    <cfRule type="expression" dxfId="18" priority="15">
      <formula>MONTH(K309)&lt;&gt;Calendario1MesOpción</formula>
    </cfRule>
  </conditionalFormatting>
  <conditionalFormatting sqref="K312">
    <cfRule type="expression" dxfId="17" priority="14">
      <formula>MONTH(K312)&lt;&gt;Calendario1MesOpción</formula>
    </cfRule>
  </conditionalFormatting>
  <conditionalFormatting sqref="K341">
    <cfRule type="expression" dxfId="16" priority="13">
      <formula>MONTH(K341)&lt;&gt;Calendario1MesOpción</formula>
    </cfRule>
  </conditionalFormatting>
  <conditionalFormatting sqref="K339">
    <cfRule type="expression" dxfId="15" priority="12">
      <formula>MONTH(K339)&lt;&gt;Calendario1MesOpción</formula>
    </cfRule>
  </conditionalFormatting>
  <conditionalFormatting sqref="K342">
    <cfRule type="expression" dxfId="14" priority="11">
      <formula>MONTH(K342)&lt;&gt;Calendario1MesOpción</formula>
    </cfRule>
  </conditionalFormatting>
  <conditionalFormatting sqref="G19">
    <cfRule type="expression" dxfId="13" priority="10">
      <formula>MONTH(G19)&lt;&gt;Calendario1MesOpción</formula>
    </cfRule>
  </conditionalFormatting>
  <conditionalFormatting sqref="G16">
    <cfRule type="expression" dxfId="12" priority="9">
      <formula>MONTH(G16)&lt;&gt;Calendario1MesOpción</formula>
    </cfRule>
  </conditionalFormatting>
  <conditionalFormatting sqref="G24">
    <cfRule type="expression" dxfId="11" priority="8">
      <formula>MONTH(G24)&lt;&gt;Calendario1MesOpción</formula>
    </cfRule>
  </conditionalFormatting>
  <conditionalFormatting sqref="G41">
    <cfRule type="expression" dxfId="10" priority="7">
      <formula>MONTH(G41)&lt;&gt;Calendario1MesOpción</formula>
    </cfRule>
  </conditionalFormatting>
  <conditionalFormatting sqref="G45">
    <cfRule type="expression" dxfId="9" priority="6">
      <formula>MONTH(G45)&lt;&gt;Calendario1MesOpción</formula>
    </cfRule>
  </conditionalFormatting>
  <conditionalFormatting sqref="G50">
    <cfRule type="expression" dxfId="8" priority="5">
      <formula>MONTH(G50)&lt;&gt;Calendario1MesOpción</formula>
    </cfRule>
  </conditionalFormatting>
  <conditionalFormatting sqref="H165">
    <cfRule type="expression" dxfId="7" priority="4">
      <formula>MONTH(H165)&lt;&gt;Calendario1MesOpción</formula>
    </cfRule>
  </conditionalFormatting>
  <conditionalFormatting sqref="G219">
    <cfRule type="expression" dxfId="6" priority="2">
      <formula>MONTH(G219)&lt;&gt;Calendario8MesOpción</formula>
    </cfRule>
  </conditionalFormatting>
  <conditionalFormatting sqref="E102">
    <cfRule type="expression" dxfId="5" priority="1">
      <formula>MONTH(E102)&lt;&gt;Calendario3MesOpción</formula>
    </cfRule>
  </conditionalFormatting>
  <dataValidations xWindow="73" yWindow="300" count="10">
    <dataValidation type="list" allowBlank="1" showInputMessage="1" showErrorMessage="1" error="Solo los días de la lista desplegable se pueden usar para los encabezados de día de la semana. Para seleccionar un día de la semana distinto, seleccione CANCELAR y, después, ALT+FLECHA ABAJO para elegirlo en la lista desplegable." prompt="Seleccione el día de la semana de inicio en la lista desplegable. Presione ALT+FLECHA ABAJO para abrir la lista desplegable y, después, presione ENTRAR para seleccionar un día. El calendario se actualizará automáticamente." sqref="B2">
      <formula1>"DOMINGO, LUNES, MARTES, MIÉRCOLES, JUEVES, VIERNES, SÁBADO"</formula1>
    </dataValidation>
    <dataValidation type="list" allowBlank="1" showInputMessage="1" showErrorMessage="1" error="Seleccione un mes de las entradas de la lista. Seleccione CANCELAR y, después, ALT+FLECHA ABAJO para elegirlo en la lista desplegable." prompt="Seleccione el mes de inicio del calendario de la lista desplegable. Presione ALT+FLECHA ABAJO para abrir la lista desplegable y, después, presione ENTRAR para elegir uno de los elementos." sqref="C1">
      <formula1>"enero, febrero, marzo, abril, mayo, junio, julio, agosto, septiembre, octubre, noviembre, diciembre"</formula1>
    </dataValidation>
    <dataValidation allowBlank="1" showInputMessage="1" prompt="Este libro es un calendario de 12 meses. Escriba el año de inicio en la celda B1 y, después, seleccione el mes de inicio en la celda C1. El calendario se actualizará automáticamente para los meses posteriores." sqref="A1"/>
    <dataValidation allowBlank="1" showInputMessage="1" showErrorMessage="1" prompt="Escriba el año para este calendario." sqref="B1"/>
    <dataValidation allowBlank="1" showInputMessage="1" prompt="El día de la semana se determinará automáticamente. Para cambiar los días de la semana, seleccione un nuevo día de la semana de inicio en la celda B2." sqref="C2:H2 B32"/>
    <dataValidation allowBlank="1" showInputMessage="1" prompt="Título de notas del mes" sqref="D28"/>
    <dataValidation allowBlank="1" showInputMessage="1" prompt="Escriba aquí las notas del día." sqref="B7 D7:E7 G7"/>
    <dataValidation allowBlank="1" showInputMessage="1" prompt="El año natural se determina automáticamente por el año especificado en la celda B1" sqref="B31"/>
    <dataValidation allowBlank="1" showInputMessage="1" prompt="Desplazamiento de mes natural según el mes seleccionado en la celda C1" sqref="C31"/>
    <dataValidation allowBlank="1" showInputMessage="1" prompt="Fecha" sqref="G6 D4:E6 B3:B6"/>
  </dataValidations>
  <printOptions horizontalCentered="1" verticalCentered="1"/>
  <pageMargins left="0.23622047244094488" right="0.23622047244094488" top="0.74803149606299213" bottom="0.74803149606299213" header="0.31496062992125984" footer="0.31496062992125984"/>
  <pageSetup paperSize="9" scale="10" fitToWidth="0" orientation="landscape" r:id="rId1"/>
  <headerFooter alignWithMargins="0"/>
  <rowBreaks count="11" manualBreakCount="11">
    <brk id="30" min="1" max="8" man="1"/>
    <brk id="60" min="1" max="8" man="1"/>
    <brk id="90" min="1" max="8" man="1"/>
    <brk id="121" min="1" max="7" man="1"/>
    <brk id="153" min="1" max="7" man="1"/>
    <brk id="186" min="1" max="8" man="1"/>
    <brk id="216" min="1" max="8" man="1"/>
    <brk id="246" min="1" max="8" man="1"/>
    <brk id="276" min="1" max="8" man="1"/>
    <brk id="306" min="1" max="8" man="1"/>
    <brk id="336" min="1" max="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E12" sqref="E12"/>
    </sheetView>
  </sheetViews>
  <sheetFormatPr baseColWidth="10" defaultColWidth="9" defaultRowHeight="16.5" x14ac:dyDescent="0.3"/>
  <cols>
    <col min="1" max="1" width="12.875" customWidth="1"/>
    <col min="3" max="3" width="17.25" customWidth="1"/>
    <col min="5" max="5" width="17.375" customWidth="1"/>
    <col min="6" max="6" width="31.25" customWidth="1"/>
  </cols>
  <sheetData>
    <row r="1" spans="1:6" ht="17.25" thickBot="1" x14ac:dyDescent="0.35">
      <c r="A1" s="145"/>
      <c r="B1" s="146" t="s">
        <v>15</v>
      </c>
      <c r="C1" s="146" t="s">
        <v>16</v>
      </c>
      <c r="D1" s="146" t="s">
        <v>44</v>
      </c>
      <c r="E1" s="150" t="s">
        <v>45</v>
      </c>
      <c r="F1" s="151" t="s">
        <v>46</v>
      </c>
    </row>
    <row r="2" spans="1:6" ht="27.6" customHeight="1" x14ac:dyDescent="0.3">
      <c r="A2" s="345" t="s">
        <v>17</v>
      </c>
      <c r="B2" s="156" t="s">
        <v>87</v>
      </c>
      <c r="C2" s="157" t="s">
        <v>88</v>
      </c>
      <c r="D2" s="157" t="s">
        <v>89</v>
      </c>
      <c r="E2" s="157" t="s">
        <v>90</v>
      </c>
      <c r="F2" s="158"/>
    </row>
    <row r="3" spans="1:6" ht="36" customHeight="1" x14ac:dyDescent="0.3">
      <c r="A3" s="346"/>
      <c r="B3" s="154" t="s">
        <v>100</v>
      </c>
      <c r="C3" s="136" t="s">
        <v>99</v>
      </c>
      <c r="D3" s="136" t="s">
        <v>98</v>
      </c>
      <c r="E3" s="136" t="s">
        <v>97</v>
      </c>
      <c r="F3" s="149"/>
    </row>
    <row r="4" spans="1:6" ht="16.5" customHeight="1" x14ac:dyDescent="0.3">
      <c r="A4" s="347" t="s">
        <v>18</v>
      </c>
      <c r="B4" s="153" t="s">
        <v>151</v>
      </c>
      <c r="C4" s="147" t="s">
        <v>149</v>
      </c>
      <c r="D4" s="147" t="s">
        <v>150</v>
      </c>
      <c r="E4" s="147"/>
      <c r="F4" s="148"/>
    </row>
    <row r="5" spans="1:6" x14ac:dyDescent="0.3">
      <c r="A5" s="347"/>
      <c r="B5" s="155"/>
      <c r="C5" s="135"/>
      <c r="D5" s="135"/>
      <c r="E5" s="135"/>
      <c r="F5" s="140"/>
    </row>
    <row r="6" spans="1:6" x14ac:dyDescent="0.3">
      <c r="A6" s="347"/>
      <c r="B6" s="155"/>
      <c r="C6" s="135"/>
      <c r="D6" s="135"/>
      <c r="E6" s="135"/>
      <c r="F6" s="140"/>
    </row>
    <row r="7" spans="1:6" x14ac:dyDescent="0.3">
      <c r="A7" s="347"/>
      <c r="B7" s="155"/>
      <c r="C7" s="135"/>
      <c r="D7" s="135"/>
      <c r="E7" s="135"/>
      <c r="F7" s="140"/>
    </row>
    <row r="8" spans="1:6" x14ac:dyDescent="0.3">
      <c r="A8" s="347"/>
      <c r="B8" s="155"/>
      <c r="C8" s="135"/>
      <c r="D8" s="135"/>
      <c r="E8" s="135"/>
      <c r="F8" s="140"/>
    </row>
    <row r="9" spans="1:6" x14ac:dyDescent="0.3">
      <c r="A9" s="347"/>
      <c r="B9" s="155"/>
      <c r="C9" s="135"/>
      <c r="D9" s="135"/>
      <c r="E9" s="135"/>
      <c r="F9" s="140"/>
    </row>
    <row r="10" spans="1:6" x14ac:dyDescent="0.3">
      <c r="A10" s="347"/>
      <c r="B10" s="154"/>
      <c r="C10" s="136"/>
      <c r="D10" s="136"/>
      <c r="E10" s="136"/>
      <c r="F10" s="149"/>
    </row>
    <row r="11" spans="1:6" x14ac:dyDescent="0.3">
      <c r="A11" s="152" t="s">
        <v>19</v>
      </c>
      <c r="B11" s="153" t="s">
        <v>253</v>
      </c>
      <c r="C11" s="147" t="s">
        <v>180</v>
      </c>
      <c r="D11" s="147" t="s">
        <v>181</v>
      </c>
      <c r="E11" s="147" t="s">
        <v>255</v>
      </c>
      <c r="F11" s="148" t="s">
        <v>254</v>
      </c>
    </row>
    <row r="12" spans="1:6" x14ac:dyDescent="0.3">
      <c r="A12" s="348" t="s">
        <v>20</v>
      </c>
      <c r="B12" s="135"/>
      <c r="C12" s="135"/>
      <c r="D12" s="135"/>
      <c r="E12" s="135"/>
      <c r="F12" s="140"/>
    </row>
    <row r="13" spans="1:6" x14ac:dyDescent="0.3">
      <c r="A13" s="348"/>
      <c r="B13" s="135"/>
      <c r="C13" s="135"/>
      <c r="D13" s="135"/>
      <c r="E13" s="135"/>
      <c r="F13" s="140"/>
    </row>
    <row r="14" spans="1:6" x14ac:dyDescent="0.3">
      <c r="A14" s="348"/>
      <c r="B14" s="135"/>
      <c r="C14" s="135"/>
      <c r="D14" s="135"/>
      <c r="E14" s="135"/>
      <c r="F14" s="140"/>
    </row>
    <row r="15" spans="1:6" x14ac:dyDescent="0.3">
      <c r="A15" s="348"/>
      <c r="B15" s="135"/>
      <c r="C15" s="135"/>
      <c r="D15" s="135"/>
      <c r="E15" s="135"/>
      <c r="F15" s="140"/>
    </row>
    <row r="16" spans="1:6" x14ac:dyDescent="0.3">
      <c r="A16" s="348"/>
      <c r="B16" s="135"/>
      <c r="C16" s="135"/>
      <c r="D16" s="135"/>
      <c r="E16" s="135"/>
      <c r="F16" s="140"/>
    </row>
    <row r="17" spans="1:6" x14ac:dyDescent="0.3">
      <c r="A17" s="348"/>
      <c r="B17" s="135"/>
      <c r="C17" s="135"/>
      <c r="D17" s="135"/>
      <c r="E17" s="135"/>
      <c r="F17" s="140"/>
    </row>
    <row r="18" spans="1:6" x14ac:dyDescent="0.3">
      <c r="A18" s="348"/>
      <c r="B18" s="135"/>
      <c r="C18" s="135"/>
      <c r="D18" s="135"/>
      <c r="E18" s="135"/>
      <c r="F18" s="140"/>
    </row>
    <row r="19" spans="1:6" x14ac:dyDescent="0.3">
      <c r="A19" s="348"/>
      <c r="B19" s="135"/>
      <c r="C19" s="135"/>
      <c r="D19" s="135"/>
      <c r="E19" s="135"/>
      <c r="F19" s="140"/>
    </row>
    <row r="20" spans="1:6" x14ac:dyDescent="0.3">
      <c r="A20" s="348"/>
      <c r="B20" s="135"/>
      <c r="C20" s="135"/>
      <c r="D20" s="135"/>
      <c r="E20" s="135"/>
      <c r="F20" s="140"/>
    </row>
    <row r="21" spans="1:6" x14ac:dyDescent="0.3">
      <c r="A21" s="348"/>
      <c r="B21" s="135"/>
      <c r="C21" s="135"/>
      <c r="D21" s="135"/>
      <c r="E21" s="135"/>
      <c r="F21" s="140"/>
    </row>
    <row r="22" spans="1:6" ht="17.25" thickBot="1" x14ac:dyDescent="0.35">
      <c r="A22" s="349"/>
      <c r="B22" s="141"/>
      <c r="C22" s="141"/>
      <c r="D22" s="141"/>
      <c r="E22" s="141"/>
      <c r="F22" s="142"/>
    </row>
  </sheetData>
  <mergeCells count="3">
    <mergeCell ref="A2:A3"/>
    <mergeCell ref="A4:A10"/>
    <mergeCell ref="A12:A2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B11" sqref="B11"/>
    </sheetView>
  </sheetViews>
  <sheetFormatPr baseColWidth="10" defaultColWidth="9" defaultRowHeight="16.5" x14ac:dyDescent="0.3"/>
  <cols>
    <col min="1" max="1" width="12.875" customWidth="1"/>
    <col min="3" max="3" width="17.25" customWidth="1"/>
    <col min="4" max="4" width="12.5" customWidth="1"/>
    <col min="6" max="6" width="18.125" customWidth="1"/>
  </cols>
  <sheetData>
    <row r="1" spans="1:6" ht="17.25" thickBot="1" x14ac:dyDescent="0.35">
      <c r="A1" s="145"/>
      <c r="B1" s="146" t="s">
        <v>15</v>
      </c>
      <c r="C1" s="146" t="s">
        <v>16</v>
      </c>
      <c r="D1" s="146" t="s">
        <v>44</v>
      </c>
      <c r="E1" s="150" t="s">
        <v>45</v>
      </c>
      <c r="F1" s="151" t="s">
        <v>46</v>
      </c>
    </row>
    <row r="2" spans="1:6" ht="27.6" customHeight="1" x14ac:dyDescent="0.3">
      <c r="A2" s="345" t="s">
        <v>17</v>
      </c>
      <c r="B2" s="156"/>
      <c r="C2" s="157"/>
      <c r="D2" s="157"/>
      <c r="E2" s="157"/>
      <c r="F2" s="158"/>
    </row>
    <row r="3" spans="1:6" ht="36" customHeight="1" x14ac:dyDescent="0.3">
      <c r="A3" s="346"/>
      <c r="B3" s="159" t="s">
        <v>52</v>
      </c>
      <c r="C3" s="160" t="s">
        <v>54</v>
      </c>
      <c r="E3" s="160" t="s">
        <v>53</v>
      </c>
      <c r="F3" s="149"/>
    </row>
    <row r="4" spans="1:6" ht="16.5" customHeight="1" x14ac:dyDescent="0.3">
      <c r="A4" s="347" t="s">
        <v>18</v>
      </c>
      <c r="B4" s="153"/>
      <c r="C4" s="147"/>
      <c r="D4" s="147"/>
      <c r="E4" s="147"/>
      <c r="F4" s="148"/>
    </row>
    <row r="5" spans="1:6" x14ac:dyDescent="0.3">
      <c r="A5" s="347"/>
      <c r="B5" s="155"/>
      <c r="C5" s="135"/>
      <c r="D5" s="135"/>
      <c r="E5" s="135"/>
      <c r="F5" s="140"/>
    </row>
    <row r="6" spans="1:6" x14ac:dyDescent="0.3">
      <c r="A6" s="347"/>
      <c r="B6" s="155"/>
      <c r="C6" s="135"/>
      <c r="D6" s="135"/>
      <c r="E6" s="135"/>
      <c r="F6" s="140"/>
    </row>
    <row r="7" spans="1:6" x14ac:dyDescent="0.3">
      <c r="A7" s="347"/>
      <c r="B7" s="155"/>
      <c r="C7" s="135"/>
      <c r="D7" s="135"/>
      <c r="E7" s="135"/>
      <c r="F7" s="140"/>
    </row>
    <row r="8" spans="1:6" x14ac:dyDescent="0.3">
      <c r="A8" s="347"/>
      <c r="B8" s="155"/>
      <c r="C8" s="135"/>
      <c r="D8" s="135"/>
      <c r="E8" s="135"/>
      <c r="F8" s="140"/>
    </row>
    <row r="9" spans="1:6" x14ac:dyDescent="0.3">
      <c r="A9" s="347"/>
      <c r="B9" s="155"/>
      <c r="C9" s="135"/>
      <c r="D9" s="135"/>
      <c r="E9" s="135"/>
      <c r="F9" s="140"/>
    </row>
    <row r="10" spans="1:6" x14ac:dyDescent="0.3">
      <c r="A10" s="347"/>
      <c r="B10" s="154"/>
      <c r="C10" s="136"/>
      <c r="D10" s="136"/>
      <c r="E10" s="136"/>
      <c r="F10" s="149"/>
    </row>
    <row r="11" spans="1:6" x14ac:dyDescent="0.3">
      <c r="A11" s="152" t="s">
        <v>19</v>
      </c>
      <c r="B11" s="153" t="s">
        <v>259</v>
      </c>
      <c r="C11" s="147" t="s">
        <v>180</v>
      </c>
      <c r="D11" s="147" t="s">
        <v>256</v>
      </c>
      <c r="E11" s="147" t="s">
        <v>251</v>
      </c>
      <c r="F11" s="148"/>
    </row>
    <row r="12" spans="1:6" x14ac:dyDescent="0.3">
      <c r="A12" s="348" t="s">
        <v>20</v>
      </c>
      <c r="B12" s="135" t="s">
        <v>224</v>
      </c>
      <c r="C12" s="135" t="s">
        <v>222</v>
      </c>
      <c r="D12" s="135"/>
      <c r="E12" s="135" t="s">
        <v>225</v>
      </c>
      <c r="F12" s="140"/>
    </row>
    <row r="13" spans="1:6" x14ac:dyDescent="0.3">
      <c r="A13" s="348"/>
      <c r="B13" s="135"/>
      <c r="C13" s="135"/>
      <c r="D13" s="135"/>
      <c r="E13" s="135"/>
      <c r="F13" s="140"/>
    </row>
    <row r="14" spans="1:6" x14ac:dyDescent="0.3">
      <c r="A14" s="348"/>
      <c r="B14" s="135"/>
      <c r="C14" s="135"/>
      <c r="D14" s="135"/>
      <c r="E14" s="135"/>
      <c r="F14" s="140"/>
    </row>
    <row r="15" spans="1:6" x14ac:dyDescent="0.3">
      <c r="A15" s="348"/>
      <c r="B15" s="135"/>
      <c r="C15" s="135"/>
      <c r="D15" s="135"/>
      <c r="E15" s="135"/>
      <c r="F15" s="140"/>
    </row>
    <row r="16" spans="1:6" x14ac:dyDescent="0.3">
      <c r="A16" s="348"/>
      <c r="B16" s="135"/>
      <c r="C16" s="135"/>
      <c r="D16" s="135"/>
      <c r="E16" s="135"/>
      <c r="F16" s="140"/>
    </row>
    <row r="17" spans="1:6" x14ac:dyDescent="0.3">
      <c r="A17" s="348"/>
      <c r="B17" s="135"/>
      <c r="C17" s="135"/>
      <c r="D17" s="135"/>
      <c r="E17" s="135"/>
      <c r="F17" s="140"/>
    </row>
    <row r="18" spans="1:6" x14ac:dyDescent="0.3">
      <c r="A18" s="348"/>
      <c r="B18" s="135"/>
      <c r="C18" s="135"/>
      <c r="D18" s="135"/>
      <c r="E18" s="135"/>
      <c r="F18" s="140"/>
    </row>
    <row r="19" spans="1:6" x14ac:dyDescent="0.3">
      <c r="A19" s="348"/>
      <c r="B19" s="135"/>
      <c r="C19" s="135"/>
      <c r="D19" s="135"/>
      <c r="E19" s="135"/>
      <c r="F19" s="140"/>
    </row>
    <row r="20" spans="1:6" x14ac:dyDescent="0.3">
      <c r="A20" s="348"/>
      <c r="B20" s="135"/>
      <c r="C20" s="135"/>
      <c r="D20" s="135"/>
      <c r="E20" s="135"/>
      <c r="F20" s="140"/>
    </row>
    <row r="21" spans="1:6" x14ac:dyDescent="0.3">
      <c r="A21" s="348"/>
      <c r="B21" s="135"/>
      <c r="C21" s="135"/>
      <c r="D21" s="135"/>
      <c r="E21" s="135"/>
      <c r="F21" s="140"/>
    </row>
    <row r="22" spans="1:6" ht="17.25" thickBot="1" x14ac:dyDescent="0.35">
      <c r="A22" s="349"/>
      <c r="B22" s="141"/>
      <c r="C22" s="141"/>
      <c r="D22" s="141"/>
      <c r="E22" s="141"/>
      <c r="F22" s="142"/>
    </row>
  </sheetData>
  <mergeCells count="3">
    <mergeCell ref="A2:A3"/>
    <mergeCell ref="A4:A10"/>
    <mergeCell ref="A12:A2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zoomScaleNormal="100" workbookViewId="0">
      <selection activeCell="J7" sqref="J7"/>
    </sheetView>
  </sheetViews>
  <sheetFormatPr baseColWidth="10" defaultColWidth="9" defaultRowHeight="16.5" x14ac:dyDescent="0.3"/>
  <cols>
    <col min="1" max="1" width="12.875" customWidth="1"/>
    <col min="2" max="2" width="10.875" customWidth="1"/>
    <col min="3" max="3" width="17.25" customWidth="1"/>
    <col min="6" max="6" width="37.25" customWidth="1"/>
  </cols>
  <sheetData>
    <row r="1" spans="1:6" ht="17.25" thickBot="1" x14ac:dyDescent="0.35">
      <c r="A1" s="145"/>
      <c r="B1" s="146" t="s">
        <v>15</v>
      </c>
      <c r="C1" s="146" t="s">
        <v>16</v>
      </c>
      <c r="D1" s="146" t="s">
        <v>44</v>
      </c>
      <c r="E1" s="150" t="s">
        <v>45</v>
      </c>
      <c r="F1" s="151" t="s">
        <v>46</v>
      </c>
    </row>
    <row r="2" spans="1:6" ht="27.6" customHeight="1" x14ac:dyDescent="0.3">
      <c r="A2" s="345" t="s">
        <v>17</v>
      </c>
      <c r="B2" s="156" t="s">
        <v>261</v>
      </c>
      <c r="C2" s="157" t="s">
        <v>262</v>
      </c>
      <c r="D2" s="157" t="s">
        <v>263</v>
      </c>
      <c r="E2" s="157"/>
      <c r="F2" s="158"/>
    </row>
    <row r="3" spans="1:6" ht="36" customHeight="1" x14ac:dyDescent="0.3">
      <c r="A3" s="346"/>
      <c r="B3" s="154"/>
      <c r="C3" s="136"/>
      <c r="D3" s="136"/>
      <c r="E3" s="136"/>
      <c r="F3" s="149"/>
    </row>
    <row r="4" spans="1:6" ht="16.5" customHeight="1" x14ac:dyDescent="0.3">
      <c r="A4" s="347" t="s">
        <v>18</v>
      </c>
      <c r="B4" s="227" t="s">
        <v>267</v>
      </c>
      <c r="C4" s="144"/>
      <c r="D4" s="144"/>
      <c r="E4" s="144"/>
      <c r="F4" s="144"/>
    </row>
    <row r="5" spans="1:6" x14ac:dyDescent="0.3">
      <c r="A5" s="347"/>
      <c r="B5" s="144" t="s">
        <v>264</v>
      </c>
      <c r="C5" s="144" t="s">
        <v>149</v>
      </c>
      <c r="D5" s="144" t="s">
        <v>150</v>
      </c>
      <c r="E5" s="144"/>
      <c r="F5" s="144" t="s">
        <v>171</v>
      </c>
    </row>
    <row r="6" spans="1:6" x14ac:dyDescent="0.3">
      <c r="A6" s="347"/>
      <c r="B6" s="144" t="s">
        <v>253</v>
      </c>
      <c r="C6" s="228" t="s">
        <v>149</v>
      </c>
      <c r="D6" s="228" t="s">
        <v>150</v>
      </c>
      <c r="E6" s="144"/>
      <c r="F6" s="144" t="s">
        <v>265</v>
      </c>
    </row>
    <row r="7" spans="1:6" x14ac:dyDescent="0.3">
      <c r="A7" s="347"/>
      <c r="B7" s="144" t="s">
        <v>168</v>
      </c>
      <c r="C7" s="144" t="s">
        <v>136</v>
      </c>
      <c r="D7" s="144" t="s">
        <v>137</v>
      </c>
      <c r="E7" s="144"/>
      <c r="F7" s="144" t="s">
        <v>266</v>
      </c>
    </row>
    <row r="8" spans="1:6" x14ac:dyDescent="0.3">
      <c r="A8" s="347"/>
      <c r="B8" s="155"/>
      <c r="C8" s="135"/>
      <c r="D8" s="135"/>
      <c r="E8" s="135"/>
      <c r="F8" s="140"/>
    </row>
    <row r="9" spans="1:6" x14ac:dyDescent="0.3">
      <c r="A9" s="347"/>
      <c r="B9" s="155"/>
      <c r="C9" s="135"/>
      <c r="D9" s="135"/>
      <c r="E9" s="135"/>
      <c r="F9" s="140"/>
    </row>
    <row r="10" spans="1:6" x14ac:dyDescent="0.3">
      <c r="A10" s="347"/>
      <c r="B10" s="154"/>
      <c r="C10" s="136"/>
      <c r="D10" s="136"/>
      <c r="E10" s="136"/>
      <c r="F10" s="149"/>
    </row>
    <row r="11" spans="1:6" x14ac:dyDescent="0.3">
      <c r="A11" s="152" t="s">
        <v>19</v>
      </c>
      <c r="B11" s="153" t="s">
        <v>168</v>
      </c>
      <c r="C11" s="147" t="s">
        <v>136</v>
      </c>
      <c r="D11" s="147" t="s">
        <v>137</v>
      </c>
      <c r="E11" s="147"/>
      <c r="F11" s="148"/>
    </row>
    <row r="12" spans="1:6" x14ac:dyDescent="0.3">
      <c r="A12" s="348" t="s">
        <v>20</v>
      </c>
      <c r="D12" s="135"/>
      <c r="E12" s="135"/>
      <c r="F12" s="140"/>
    </row>
    <row r="13" spans="1:6" x14ac:dyDescent="0.3">
      <c r="A13" s="348"/>
      <c r="D13" s="135"/>
      <c r="E13" s="135"/>
      <c r="F13" s="140"/>
    </row>
    <row r="14" spans="1:6" x14ac:dyDescent="0.3">
      <c r="A14" s="348"/>
      <c r="B14" s="135" t="s">
        <v>145</v>
      </c>
      <c r="C14" s="135" t="s">
        <v>146</v>
      </c>
      <c r="D14" s="135"/>
      <c r="E14" s="135"/>
      <c r="F14" s="140"/>
    </row>
    <row r="15" spans="1:6" x14ac:dyDescent="0.3">
      <c r="A15" s="348"/>
      <c r="B15" s="135" t="s">
        <v>167</v>
      </c>
      <c r="C15" s="135" t="s">
        <v>141</v>
      </c>
      <c r="D15" s="135"/>
      <c r="E15" s="135"/>
      <c r="F15" s="140"/>
    </row>
    <row r="16" spans="1:6" x14ac:dyDescent="0.3">
      <c r="A16" s="348"/>
      <c r="B16" s="135" t="s">
        <v>143</v>
      </c>
      <c r="C16" s="135" t="s">
        <v>142</v>
      </c>
      <c r="D16" s="135"/>
      <c r="E16" s="135"/>
      <c r="F16" s="140"/>
    </row>
    <row r="17" spans="1:6" x14ac:dyDescent="0.3">
      <c r="A17" s="348"/>
      <c r="B17" s="135" t="s">
        <v>260</v>
      </c>
      <c r="C17" s="135" t="s">
        <v>144</v>
      </c>
      <c r="D17" s="135"/>
      <c r="E17" s="135"/>
      <c r="F17" s="140"/>
    </row>
    <row r="18" spans="1:6" x14ac:dyDescent="0.3">
      <c r="A18" s="348"/>
      <c r="B18" s="164" t="s">
        <v>145</v>
      </c>
      <c r="C18" s="135" t="s">
        <v>140</v>
      </c>
      <c r="D18" s="135"/>
      <c r="E18" s="135"/>
      <c r="F18" s="140"/>
    </row>
    <row r="19" spans="1:6" x14ac:dyDescent="0.3">
      <c r="A19" s="348"/>
      <c r="B19" t="s">
        <v>138</v>
      </c>
      <c r="C19" t="s">
        <v>139</v>
      </c>
      <c r="D19" s="135"/>
      <c r="E19" s="135"/>
      <c r="F19" s="140"/>
    </row>
    <row r="20" spans="1:6" x14ac:dyDescent="0.3">
      <c r="A20" s="348"/>
      <c r="B20" s="161">
        <v>45912</v>
      </c>
      <c r="C20" s="135" t="s">
        <v>55</v>
      </c>
      <c r="D20" s="135"/>
      <c r="E20" s="135"/>
      <c r="F20" s="140"/>
    </row>
    <row r="21" spans="1:6" x14ac:dyDescent="0.3">
      <c r="A21" s="348"/>
      <c r="B21" s="135"/>
      <c r="C21" s="135"/>
      <c r="D21" s="135"/>
      <c r="E21" s="135"/>
      <c r="F21" s="140"/>
    </row>
    <row r="22" spans="1:6" ht="17.25" thickBot="1" x14ac:dyDescent="0.35">
      <c r="A22" s="349"/>
      <c r="B22" s="141"/>
      <c r="C22" s="141"/>
      <c r="D22" s="141"/>
      <c r="E22" s="141"/>
      <c r="F22" s="142"/>
    </row>
  </sheetData>
  <mergeCells count="3">
    <mergeCell ref="A2:A3"/>
    <mergeCell ref="A4:A10"/>
    <mergeCell ref="A12:A2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7"/>
  <sheetViews>
    <sheetView workbookViewId="0">
      <selection activeCell="C16" sqref="C16"/>
    </sheetView>
  </sheetViews>
  <sheetFormatPr baseColWidth="10" defaultColWidth="9" defaultRowHeight="16.5" x14ac:dyDescent="0.3"/>
  <cols>
    <col min="1" max="1" width="2.875" customWidth="1"/>
    <col min="2" max="2" width="22" customWidth="1"/>
    <col min="3" max="3" width="42.75" customWidth="1"/>
    <col min="4" max="4" width="32" customWidth="1"/>
    <col min="5" max="5" width="14.5" customWidth="1"/>
    <col min="6" max="6" width="54.25" customWidth="1"/>
  </cols>
  <sheetData>
    <row r="1" spans="2:6" x14ac:dyDescent="0.3">
      <c r="B1" t="s">
        <v>31</v>
      </c>
      <c r="C1" t="s">
        <v>32</v>
      </c>
      <c r="D1" t="s">
        <v>51</v>
      </c>
      <c r="E1" t="s">
        <v>49</v>
      </c>
      <c r="F1" t="s">
        <v>147</v>
      </c>
    </row>
    <row r="2" spans="2:6" x14ac:dyDescent="0.3">
      <c r="B2" s="206" t="s">
        <v>33</v>
      </c>
      <c r="C2" s="207" t="s">
        <v>244</v>
      </c>
      <c r="D2" s="207" t="s">
        <v>149</v>
      </c>
      <c r="E2" s="144"/>
      <c r="F2" s="176"/>
    </row>
    <row r="3" spans="2:6" x14ac:dyDescent="0.3">
      <c r="B3" s="143" t="s">
        <v>34</v>
      </c>
      <c r="C3" s="144" t="s">
        <v>151</v>
      </c>
      <c r="D3" s="144" t="s">
        <v>136</v>
      </c>
      <c r="E3" s="144" t="s">
        <v>137</v>
      </c>
      <c r="F3" s="144"/>
    </row>
    <row r="4" spans="2:6" x14ac:dyDescent="0.3">
      <c r="B4" s="143" t="s">
        <v>47</v>
      </c>
      <c r="C4" s="144" t="s">
        <v>243</v>
      </c>
      <c r="D4" s="144" t="s">
        <v>48</v>
      </c>
      <c r="E4" s="144" t="s">
        <v>50</v>
      </c>
      <c r="F4" s="144"/>
    </row>
    <row r="5" spans="2:6" x14ac:dyDescent="0.3">
      <c r="B5" s="143" t="s">
        <v>41</v>
      </c>
      <c r="C5" s="144" t="s">
        <v>148</v>
      </c>
      <c r="D5" s="144" t="s">
        <v>149</v>
      </c>
      <c r="E5" s="144" t="s">
        <v>150</v>
      </c>
      <c r="F5" s="144"/>
    </row>
    <row r="6" spans="2:6" x14ac:dyDescent="0.3">
      <c r="B6" s="143" t="s">
        <v>42</v>
      </c>
      <c r="C6" s="144" t="s">
        <v>231</v>
      </c>
      <c r="D6" s="144" t="s">
        <v>136</v>
      </c>
      <c r="E6" s="144" t="s">
        <v>137</v>
      </c>
      <c r="F6" s="166"/>
    </row>
    <row r="7" spans="2:6" s="205" customFormat="1" x14ac:dyDescent="0.3">
      <c r="B7" s="204" t="s">
        <v>35</v>
      </c>
      <c r="C7" s="175" t="s">
        <v>226</v>
      </c>
      <c r="D7" s="175" t="s">
        <v>227</v>
      </c>
      <c r="E7" s="175" t="s">
        <v>152</v>
      </c>
      <c r="F7" s="175"/>
    </row>
    <row r="8" spans="2:6" x14ac:dyDescent="0.3">
      <c r="B8" s="206" t="s">
        <v>36</v>
      </c>
      <c r="C8" s="207" t="s">
        <v>228</v>
      </c>
      <c r="D8" s="207" t="s">
        <v>229</v>
      </c>
      <c r="E8" s="207" t="s">
        <v>150</v>
      </c>
      <c r="F8" s="166"/>
    </row>
    <row r="9" spans="2:6" x14ac:dyDescent="0.3">
      <c r="B9" s="174">
        <v>420</v>
      </c>
      <c r="C9" s="166" t="s">
        <v>154</v>
      </c>
      <c r="D9" s="166" t="s">
        <v>154</v>
      </c>
      <c r="E9" s="144"/>
      <c r="F9" s="144"/>
    </row>
    <row r="10" spans="2:6" x14ac:dyDescent="0.3">
      <c r="B10" s="143" t="s">
        <v>37</v>
      </c>
      <c r="C10" s="144" t="s">
        <v>153</v>
      </c>
      <c r="D10" s="144" t="s">
        <v>136</v>
      </c>
      <c r="E10" s="144" t="s">
        <v>137</v>
      </c>
      <c r="F10" s="144"/>
    </row>
    <row r="11" spans="2:6" x14ac:dyDescent="0.3">
      <c r="B11" s="143" t="s">
        <v>38</v>
      </c>
      <c r="C11" s="175" t="s">
        <v>183</v>
      </c>
      <c r="D11" s="175" t="s">
        <v>180</v>
      </c>
      <c r="E11" s="175" t="s">
        <v>181</v>
      </c>
      <c r="F11" s="144"/>
    </row>
    <row r="12" spans="2:6" x14ac:dyDescent="0.3">
      <c r="B12" s="204" t="s">
        <v>39</v>
      </c>
      <c r="C12" s="175" t="s">
        <v>226</v>
      </c>
      <c r="D12" s="175" t="s">
        <v>180</v>
      </c>
      <c r="E12" s="144" t="s">
        <v>181</v>
      </c>
      <c r="F12" s="166"/>
    </row>
    <row r="13" spans="2:6" x14ac:dyDescent="0.3">
      <c r="B13" s="143" t="s">
        <v>40</v>
      </c>
      <c r="C13" s="175" t="s">
        <v>168</v>
      </c>
      <c r="D13" s="144" t="s">
        <v>136</v>
      </c>
      <c r="E13" s="144" t="s">
        <v>137</v>
      </c>
      <c r="F13" s="214" t="s">
        <v>238</v>
      </c>
    </row>
    <row r="17" spans="4:4" x14ac:dyDescent="0.3">
      <c r="D17">
        <v>0</v>
      </c>
    </row>
  </sheetData>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workbookViewId="0">
      <selection activeCell="J7" sqref="J7"/>
    </sheetView>
  </sheetViews>
  <sheetFormatPr baseColWidth="10" defaultColWidth="9" defaultRowHeight="16.5" x14ac:dyDescent="0.3"/>
  <cols>
    <col min="1" max="1" width="19.375" customWidth="1"/>
    <col min="2" max="2" width="11.75" customWidth="1"/>
    <col min="3" max="3" width="17.25" customWidth="1"/>
    <col min="5" max="5" width="22.5" customWidth="1"/>
    <col min="6" max="6" width="18.625" customWidth="1"/>
  </cols>
  <sheetData>
    <row r="1" spans="1:6" ht="17.25" thickBot="1" x14ac:dyDescent="0.35">
      <c r="A1" s="145"/>
      <c r="B1" s="146" t="s">
        <v>15</v>
      </c>
      <c r="C1" s="146" t="s">
        <v>16</v>
      </c>
      <c r="D1" s="146" t="s">
        <v>44</v>
      </c>
      <c r="E1" s="150" t="s">
        <v>45</v>
      </c>
      <c r="F1" s="151" t="s">
        <v>46</v>
      </c>
    </row>
    <row r="2" spans="1:6" ht="27.6" customHeight="1" x14ac:dyDescent="0.3">
      <c r="A2" s="345" t="s">
        <v>17</v>
      </c>
      <c r="B2" s="156" t="s">
        <v>61</v>
      </c>
      <c r="C2" s="157" t="s">
        <v>62</v>
      </c>
      <c r="D2" s="157" t="s">
        <v>64</v>
      </c>
      <c r="E2" s="157" t="s">
        <v>63</v>
      </c>
      <c r="F2" s="158"/>
    </row>
    <row r="3" spans="1:6" ht="27.6" customHeight="1" x14ac:dyDescent="0.3">
      <c r="A3" s="346"/>
      <c r="B3" s="155" t="s">
        <v>92</v>
      </c>
      <c r="C3" s="135" t="s">
        <v>88</v>
      </c>
      <c r="D3" s="135" t="s">
        <v>89</v>
      </c>
      <c r="E3" s="135" t="s">
        <v>93</v>
      </c>
      <c r="F3" s="140"/>
    </row>
    <row r="4" spans="1:6" ht="27.6" customHeight="1" x14ac:dyDescent="0.3">
      <c r="A4" s="346"/>
      <c r="B4" t="s">
        <v>129</v>
      </c>
      <c r="C4" t="s">
        <v>132</v>
      </c>
      <c r="D4" t="s">
        <v>131</v>
      </c>
      <c r="E4" t="s">
        <v>130</v>
      </c>
      <c r="F4" s="140"/>
    </row>
    <row r="5" spans="1:6" ht="36" customHeight="1" x14ac:dyDescent="0.3">
      <c r="A5" s="346"/>
      <c r="B5" s="155" t="s">
        <v>65</v>
      </c>
      <c r="C5" s="135"/>
      <c r="D5" s="135" t="s">
        <v>67</v>
      </c>
      <c r="E5" s="135" t="s">
        <v>66</v>
      </c>
      <c r="F5" s="149"/>
    </row>
    <row r="6" spans="1:6" x14ac:dyDescent="0.3">
      <c r="A6" s="347" t="s">
        <v>18</v>
      </c>
      <c r="B6" s="153"/>
      <c r="C6" s="147"/>
      <c r="D6" s="147"/>
      <c r="E6" s="147"/>
      <c r="F6" s="148"/>
    </row>
    <row r="7" spans="1:6" x14ac:dyDescent="0.3">
      <c r="A7" s="347"/>
      <c r="B7" s="155"/>
      <c r="C7" s="135"/>
      <c r="D7" s="135"/>
      <c r="E7" s="135"/>
      <c r="F7" s="140"/>
    </row>
    <row r="8" spans="1:6" x14ac:dyDescent="0.3">
      <c r="A8" s="347"/>
      <c r="B8" s="167"/>
      <c r="C8" s="168"/>
      <c r="D8" s="168"/>
      <c r="E8" s="169"/>
      <c r="F8" s="140"/>
    </row>
    <row r="9" spans="1:6" x14ac:dyDescent="0.3">
      <c r="A9" s="347"/>
      <c r="B9" s="155"/>
      <c r="C9" s="135"/>
      <c r="D9" s="135"/>
      <c r="E9" s="135"/>
      <c r="F9" s="140"/>
    </row>
    <row r="10" spans="1:6" x14ac:dyDescent="0.3">
      <c r="A10" s="347"/>
      <c r="B10" s="155"/>
      <c r="C10" s="135"/>
      <c r="D10" s="135"/>
      <c r="E10" s="135"/>
      <c r="F10" s="140"/>
    </row>
    <row r="11" spans="1:6" x14ac:dyDescent="0.3">
      <c r="A11" s="347"/>
      <c r="B11" s="155"/>
      <c r="C11" s="135"/>
      <c r="D11" s="135"/>
      <c r="E11" s="135"/>
      <c r="F11" s="140"/>
    </row>
    <row r="12" spans="1:6" x14ac:dyDescent="0.3">
      <c r="A12" s="347"/>
      <c r="B12" s="154"/>
      <c r="C12" s="136"/>
      <c r="D12" s="136"/>
      <c r="E12" s="136"/>
      <c r="F12" s="149"/>
    </row>
    <row r="13" spans="1:6" x14ac:dyDescent="0.3">
      <c r="A13" s="152" t="s">
        <v>19</v>
      </c>
      <c r="B13" s="153" t="s">
        <v>248</v>
      </c>
      <c r="C13" s="147" t="s">
        <v>149</v>
      </c>
      <c r="D13" s="147" t="s">
        <v>150</v>
      </c>
      <c r="E13" s="147" t="s">
        <v>249</v>
      </c>
      <c r="F13" s="148"/>
    </row>
    <row r="14" spans="1:6" x14ac:dyDescent="0.3">
      <c r="A14" s="152" t="s">
        <v>43</v>
      </c>
      <c r="B14" s="154" t="s">
        <v>159</v>
      </c>
      <c r="C14" s="136" t="s">
        <v>136</v>
      </c>
      <c r="D14" s="136" t="s">
        <v>137</v>
      </c>
      <c r="E14" s="136" t="s">
        <v>160</v>
      </c>
      <c r="F14" s="149"/>
    </row>
    <row r="15" spans="1:6" x14ac:dyDescent="0.3">
      <c r="A15" s="348" t="s">
        <v>20</v>
      </c>
      <c r="B15" s="135" t="s">
        <v>113</v>
      </c>
      <c r="C15" s="135" t="s">
        <v>111</v>
      </c>
      <c r="D15" s="135" t="s">
        <v>110</v>
      </c>
      <c r="E15" s="164" t="s">
        <v>112</v>
      </c>
      <c r="F15" s="140"/>
    </row>
    <row r="16" spans="1:6" x14ac:dyDescent="0.3">
      <c r="A16" s="348"/>
      <c r="B16" s="135" t="s">
        <v>114</v>
      </c>
      <c r="C16" s="135" t="s">
        <v>115</v>
      </c>
      <c r="D16" s="135" t="s">
        <v>116</v>
      </c>
      <c r="E16" s="164" t="s">
        <v>112</v>
      </c>
      <c r="F16" s="140"/>
    </row>
    <row r="17" spans="1:6" x14ac:dyDescent="0.3">
      <c r="A17" s="348"/>
      <c r="B17" s="135" t="s">
        <v>117</v>
      </c>
      <c r="C17" s="135" t="s">
        <v>119</v>
      </c>
      <c r="D17" s="135" t="s">
        <v>118</v>
      </c>
      <c r="E17" s="164" t="s">
        <v>112</v>
      </c>
      <c r="F17" s="140"/>
    </row>
    <row r="18" spans="1:6" x14ac:dyDescent="0.3">
      <c r="A18" s="348"/>
      <c r="B18" s="164" t="s">
        <v>120</v>
      </c>
      <c r="C18" s="164" t="s">
        <v>121</v>
      </c>
      <c r="D18" s="164" t="s">
        <v>122</v>
      </c>
      <c r="E18" s="164" t="s">
        <v>133</v>
      </c>
      <c r="F18" s="140"/>
    </row>
    <row r="19" spans="1:6" x14ac:dyDescent="0.3">
      <c r="A19" s="348"/>
      <c r="B19" s="164" t="s">
        <v>106</v>
      </c>
      <c r="C19" s="135"/>
      <c r="D19" s="164" t="s">
        <v>89</v>
      </c>
      <c r="E19" s="164" t="s">
        <v>123</v>
      </c>
      <c r="F19" s="140"/>
    </row>
    <row r="20" spans="1:6" x14ac:dyDescent="0.3">
      <c r="A20" s="348"/>
      <c r="B20" s="164" t="s">
        <v>125</v>
      </c>
      <c r="C20" s="135"/>
      <c r="D20" s="164" t="s">
        <v>126</v>
      </c>
      <c r="E20" s="164" t="s">
        <v>124</v>
      </c>
      <c r="F20" s="140"/>
    </row>
    <row r="21" spans="1:6" x14ac:dyDescent="0.3">
      <c r="A21" s="348"/>
      <c r="B21" s="164" t="s">
        <v>127</v>
      </c>
      <c r="C21" s="135"/>
      <c r="D21" s="164" t="s">
        <v>69</v>
      </c>
      <c r="E21" s="164" t="s">
        <v>128</v>
      </c>
      <c r="F21" s="140"/>
    </row>
    <row r="22" spans="1:6" x14ac:dyDescent="0.3">
      <c r="A22" s="348"/>
      <c r="B22" s="135"/>
      <c r="C22" s="135"/>
      <c r="D22" s="135"/>
      <c r="E22" s="135"/>
      <c r="F22" s="140"/>
    </row>
    <row r="23" spans="1:6" x14ac:dyDescent="0.3">
      <c r="A23" s="348"/>
      <c r="B23" s="135"/>
      <c r="C23" s="135"/>
      <c r="D23" s="135"/>
      <c r="E23" s="135"/>
      <c r="F23" s="140"/>
    </row>
    <row r="24" spans="1:6" x14ac:dyDescent="0.3">
      <c r="A24" s="348"/>
      <c r="B24" s="135"/>
      <c r="C24" s="135"/>
      <c r="D24" s="135"/>
      <c r="E24" s="135"/>
      <c r="F24" s="140"/>
    </row>
    <row r="25" spans="1:6" ht="17.25" thickBot="1" x14ac:dyDescent="0.35">
      <c r="A25" s="349"/>
      <c r="B25" s="141"/>
      <c r="C25" s="141"/>
      <c r="D25" s="141"/>
      <c r="E25" s="141"/>
      <c r="F25" s="142"/>
    </row>
  </sheetData>
  <mergeCells count="3">
    <mergeCell ref="A2:A5"/>
    <mergeCell ref="A6:A12"/>
    <mergeCell ref="A15:A2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workbookViewId="0">
      <selection sqref="A1:F23"/>
    </sheetView>
  </sheetViews>
  <sheetFormatPr baseColWidth="10" defaultColWidth="9" defaultRowHeight="16.5" x14ac:dyDescent="0.3"/>
  <cols>
    <col min="1" max="1" width="12.875" customWidth="1"/>
    <col min="3" max="3" width="17.25" customWidth="1"/>
    <col min="5" max="5" width="14.75" customWidth="1"/>
    <col min="6" max="6" width="15.625" customWidth="1"/>
  </cols>
  <sheetData>
    <row r="1" spans="1:6" ht="17.25" thickBot="1" x14ac:dyDescent="0.35">
      <c r="A1" s="145"/>
      <c r="B1" s="146" t="s">
        <v>15</v>
      </c>
      <c r="C1" s="146" t="s">
        <v>16</v>
      </c>
      <c r="D1" s="146" t="s">
        <v>44</v>
      </c>
      <c r="E1" s="150" t="s">
        <v>45</v>
      </c>
      <c r="F1" s="151" t="s">
        <v>46</v>
      </c>
    </row>
    <row r="2" spans="1:6" ht="27.6" customHeight="1" x14ac:dyDescent="0.3">
      <c r="A2" s="345" t="s">
        <v>17</v>
      </c>
      <c r="B2" s="156"/>
      <c r="C2" s="157"/>
      <c r="D2" s="157"/>
      <c r="E2" s="157"/>
      <c r="F2" s="158"/>
    </row>
    <row r="3" spans="1:6" ht="36" customHeight="1" x14ac:dyDescent="0.3">
      <c r="A3" s="346"/>
      <c r="B3" s="154"/>
      <c r="C3" s="136"/>
      <c r="D3" s="136"/>
      <c r="E3" s="136"/>
      <c r="F3" s="149"/>
    </row>
    <row r="4" spans="1:6" ht="16.5" customHeight="1" x14ac:dyDescent="0.3">
      <c r="A4" s="347" t="s">
        <v>18</v>
      </c>
      <c r="B4" s="153"/>
      <c r="C4" s="147"/>
      <c r="D4" s="147"/>
      <c r="E4" s="147"/>
      <c r="F4" s="148"/>
    </row>
    <row r="5" spans="1:6" x14ac:dyDescent="0.3">
      <c r="A5" s="347"/>
      <c r="B5" s="155"/>
      <c r="C5" s="135"/>
      <c r="D5" s="135"/>
      <c r="E5" s="135"/>
      <c r="F5" s="140"/>
    </row>
    <row r="6" spans="1:6" x14ac:dyDescent="0.3">
      <c r="A6" s="347"/>
      <c r="B6" s="155"/>
      <c r="C6" s="135"/>
      <c r="D6" s="135"/>
      <c r="E6" s="135"/>
      <c r="F6" s="140"/>
    </row>
    <row r="7" spans="1:6" x14ac:dyDescent="0.3">
      <c r="A7" s="347"/>
      <c r="B7" s="155"/>
      <c r="C7" s="135"/>
      <c r="D7" s="135"/>
      <c r="E7" s="135"/>
      <c r="F7" s="140"/>
    </row>
    <row r="8" spans="1:6" x14ac:dyDescent="0.3">
      <c r="A8" s="347"/>
      <c r="B8" s="155"/>
      <c r="C8" s="135"/>
      <c r="D8" s="135"/>
      <c r="E8" s="135"/>
      <c r="F8" s="140"/>
    </row>
    <row r="9" spans="1:6" x14ac:dyDescent="0.3">
      <c r="A9" s="347"/>
      <c r="B9" s="155"/>
      <c r="C9" s="135"/>
      <c r="D9" s="135"/>
      <c r="E9" s="135"/>
      <c r="F9" s="140"/>
    </row>
    <row r="10" spans="1:6" x14ac:dyDescent="0.3">
      <c r="A10" s="347"/>
      <c r="B10" s="154"/>
      <c r="C10" s="136"/>
      <c r="D10" s="136"/>
      <c r="E10" s="136"/>
      <c r="F10" s="149"/>
    </row>
    <row r="11" spans="1:6" x14ac:dyDescent="0.3">
      <c r="A11" s="152" t="s">
        <v>19</v>
      </c>
      <c r="B11" s="153"/>
      <c r="C11" s="147"/>
      <c r="D11" s="147"/>
      <c r="E11" s="147"/>
      <c r="F11" s="148"/>
    </row>
    <row r="12" spans="1:6" ht="16.5" customHeight="1" x14ac:dyDescent="0.3">
      <c r="A12" s="152" t="s">
        <v>43</v>
      </c>
      <c r="B12" s="154"/>
      <c r="C12" s="136"/>
      <c r="D12" s="136"/>
      <c r="E12" s="136"/>
      <c r="F12" s="149"/>
    </row>
    <row r="13" spans="1:6" x14ac:dyDescent="0.3">
      <c r="A13" s="348" t="s">
        <v>20</v>
      </c>
      <c r="B13" s="135"/>
      <c r="C13" s="135"/>
      <c r="D13" s="135"/>
      <c r="E13" s="135"/>
      <c r="F13" s="140"/>
    </row>
    <row r="14" spans="1:6" x14ac:dyDescent="0.3">
      <c r="A14" s="348"/>
      <c r="B14" s="135"/>
      <c r="C14" s="135"/>
      <c r="D14" s="135"/>
      <c r="E14" s="135"/>
      <c r="F14" s="140"/>
    </row>
    <row r="15" spans="1:6" x14ac:dyDescent="0.3">
      <c r="A15" s="348"/>
      <c r="B15" s="135"/>
      <c r="C15" s="135"/>
      <c r="D15" s="135"/>
      <c r="E15" s="135"/>
      <c r="F15" s="140"/>
    </row>
    <row r="16" spans="1:6" x14ac:dyDescent="0.3">
      <c r="A16" s="348"/>
      <c r="B16" s="135"/>
      <c r="C16" s="135"/>
      <c r="D16" s="135"/>
      <c r="E16" s="135"/>
      <c r="F16" s="140"/>
    </row>
    <row r="17" spans="1:6" x14ac:dyDescent="0.3">
      <c r="A17" s="348"/>
      <c r="B17" s="135"/>
      <c r="C17" s="135"/>
      <c r="D17" s="135"/>
      <c r="E17" s="135"/>
      <c r="F17" s="140"/>
    </row>
    <row r="18" spans="1:6" x14ac:dyDescent="0.3">
      <c r="A18" s="348"/>
      <c r="B18" s="135"/>
      <c r="C18" s="135"/>
      <c r="D18" s="135"/>
      <c r="E18" s="135"/>
      <c r="F18" s="140"/>
    </row>
    <row r="19" spans="1:6" x14ac:dyDescent="0.3">
      <c r="A19" s="348"/>
      <c r="B19" s="135"/>
      <c r="C19" s="135"/>
      <c r="D19" s="135"/>
      <c r="E19" s="135"/>
      <c r="F19" s="140"/>
    </row>
    <row r="20" spans="1:6" x14ac:dyDescent="0.3">
      <c r="A20" s="348"/>
      <c r="B20" s="135"/>
      <c r="C20" s="135"/>
      <c r="D20" s="135"/>
      <c r="E20" s="135"/>
      <c r="F20" s="140"/>
    </row>
    <row r="21" spans="1:6" x14ac:dyDescent="0.3">
      <c r="A21" s="348"/>
      <c r="B21" s="135"/>
      <c r="C21" s="135"/>
      <c r="D21" s="135"/>
      <c r="E21" s="135"/>
      <c r="F21" s="140"/>
    </row>
    <row r="22" spans="1:6" x14ac:dyDescent="0.3">
      <c r="A22" s="348"/>
      <c r="B22" s="135"/>
      <c r="C22" s="135"/>
      <c r="D22" s="135"/>
      <c r="E22" s="135"/>
      <c r="F22" s="140"/>
    </row>
    <row r="23" spans="1:6" ht="17.25" thickBot="1" x14ac:dyDescent="0.35">
      <c r="A23" s="349"/>
      <c r="B23" s="141"/>
      <c r="C23" s="141"/>
      <c r="D23" s="141"/>
      <c r="E23" s="141"/>
      <c r="F23" s="142"/>
    </row>
  </sheetData>
  <mergeCells count="3">
    <mergeCell ref="A2:A3"/>
    <mergeCell ref="A4:A10"/>
    <mergeCell ref="A13:A2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workbookViewId="0">
      <selection activeCell="B12" sqref="B12"/>
    </sheetView>
  </sheetViews>
  <sheetFormatPr baseColWidth="10" defaultColWidth="9" defaultRowHeight="16.5" x14ac:dyDescent="0.3"/>
  <cols>
    <col min="1" max="1" width="12.875" customWidth="1"/>
    <col min="2" max="2" width="13.5" customWidth="1"/>
    <col min="3" max="3" width="17.25" customWidth="1"/>
    <col min="4" max="4" width="10.75" customWidth="1"/>
    <col min="6" max="6" width="16.125" customWidth="1"/>
  </cols>
  <sheetData>
    <row r="1" spans="1:6" ht="17.25" thickBot="1" x14ac:dyDescent="0.35">
      <c r="A1" s="145"/>
      <c r="B1" s="146" t="s">
        <v>15</v>
      </c>
      <c r="C1" s="146" t="s">
        <v>16</v>
      </c>
      <c r="D1" s="146" t="s">
        <v>44</v>
      </c>
      <c r="E1" s="150" t="s">
        <v>45</v>
      </c>
      <c r="F1" s="151" t="s">
        <v>46</v>
      </c>
    </row>
    <row r="2" spans="1:6" ht="27.6" customHeight="1" x14ac:dyDescent="0.3">
      <c r="A2" s="345" t="s">
        <v>17</v>
      </c>
      <c r="B2" s="156" t="s">
        <v>79</v>
      </c>
      <c r="C2" s="157" t="s">
        <v>81</v>
      </c>
      <c r="D2" s="157" t="s">
        <v>80</v>
      </c>
      <c r="E2" s="157" t="s">
        <v>74</v>
      </c>
      <c r="F2" s="158"/>
    </row>
    <row r="3" spans="1:6" ht="36" customHeight="1" x14ac:dyDescent="0.3">
      <c r="A3" s="346"/>
      <c r="B3" s="171" t="s">
        <v>204</v>
      </c>
      <c r="C3" s="136"/>
      <c r="D3" s="136" t="s">
        <v>203</v>
      </c>
      <c r="E3" s="136"/>
      <c r="F3" s="149"/>
    </row>
    <row r="4" spans="1:6" ht="16.5" customHeight="1" x14ac:dyDescent="0.3">
      <c r="A4" s="347" t="s">
        <v>18</v>
      </c>
      <c r="B4" s="153"/>
      <c r="C4" s="147"/>
      <c r="D4" s="147"/>
      <c r="E4" s="147"/>
      <c r="F4" s="148"/>
    </row>
    <row r="5" spans="1:6" x14ac:dyDescent="0.3">
      <c r="A5" s="347"/>
      <c r="B5" s="155"/>
      <c r="C5" s="135"/>
      <c r="D5" s="135"/>
      <c r="E5" s="135"/>
      <c r="F5" s="140"/>
    </row>
    <row r="6" spans="1:6" x14ac:dyDescent="0.3">
      <c r="A6" s="347"/>
      <c r="B6" s="155"/>
      <c r="C6" s="135"/>
      <c r="D6" s="135"/>
      <c r="E6" s="135"/>
      <c r="F6" s="140"/>
    </row>
    <row r="7" spans="1:6" x14ac:dyDescent="0.3">
      <c r="A7" s="347"/>
      <c r="B7" s="155"/>
      <c r="C7" s="135"/>
      <c r="D7" s="135"/>
      <c r="E7" s="135"/>
      <c r="F7" s="140"/>
    </row>
    <row r="8" spans="1:6" x14ac:dyDescent="0.3">
      <c r="A8" s="347"/>
      <c r="B8" s="155"/>
      <c r="C8" s="135"/>
      <c r="D8" s="135"/>
      <c r="E8" s="135"/>
      <c r="F8" s="140"/>
    </row>
    <row r="9" spans="1:6" x14ac:dyDescent="0.3">
      <c r="A9" s="347"/>
      <c r="B9" s="155"/>
      <c r="C9" s="135"/>
      <c r="D9" s="135"/>
      <c r="E9" s="135"/>
      <c r="F9" s="140"/>
    </row>
    <row r="10" spans="1:6" x14ac:dyDescent="0.3">
      <c r="A10" s="347"/>
      <c r="B10" s="154"/>
      <c r="C10" s="136"/>
      <c r="D10" s="136"/>
      <c r="E10" s="136"/>
      <c r="F10" s="149"/>
    </row>
    <row r="11" spans="1:6" x14ac:dyDescent="0.3">
      <c r="A11" s="152" t="s">
        <v>19</v>
      </c>
      <c r="B11" s="153" t="s">
        <v>148</v>
      </c>
      <c r="C11" s="147" t="s">
        <v>149</v>
      </c>
      <c r="D11" s="147" t="s">
        <v>150</v>
      </c>
      <c r="E11" s="147"/>
      <c r="F11" s="148"/>
    </row>
    <row r="12" spans="1:6" ht="16.5" customHeight="1" x14ac:dyDescent="0.3">
      <c r="A12" s="152" t="s">
        <v>43</v>
      </c>
      <c r="B12" s="154"/>
      <c r="C12" s="136"/>
      <c r="D12" s="136"/>
      <c r="E12" s="136"/>
      <c r="F12" s="149"/>
    </row>
    <row r="13" spans="1:6" x14ac:dyDescent="0.3">
      <c r="A13" s="348" t="s">
        <v>20</v>
      </c>
      <c r="B13" s="135"/>
      <c r="C13" s="135"/>
      <c r="D13" s="135"/>
      <c r="E13" s="135"/>
      <c r="F13" s="140"/>
    </row>
    <row r="14" spans="1:6" x14ac:dyDescent="0.3">
      <c r="A14" s="348"/>
      <c r="B14" s="135"/>
      <c r="C14" s="135"/>
      <c r="D14" s="135"/>
      <c r="E14" s="135"/>
      <c r="F14" s="140"/>
    </row>
    <row r="15" spans="1:6" x14ac:dyDescent="0.3">
      <c r="A15" s="348"/>
      <c r="B15" s="135"/>
      <c r="C15" s="135"/>
      <c r="D15" s="135"/>
      <c r="E15" s="135"/>
      <c r="F15" s="140"/>
    </row>
    <row r="16" spans="1:6" x14ac:dyDescent="0.3">
      <c r="A16" s="348"/>
      <c r="B16" s="135"/>
      <c r="C16" s="135"/>
      <c r="D16" s="135"/>
      <c r="E16" s="135"/>
      <c r="F16" s="140"/>
    </row>
    <row r="17" spans="1:6" x14ac:dyDescent="0.3">
      <c r="A17" s="348"/>
      <c r="B17" s="135"/>
      <c r="C17" s="135"/>
      <c r="D17" s="135"/>
      <c r="E17" s="135"/>
      <c r="F17" s="140"/>
    </row>
    <row r="18" spans="1:6" x14ac:dyDescent="0.3">
      <c r="A18" s="348"/>
      <c r="B18" s="135"/>
      <c r="C18" s="135"/>
      <c r="D18" s="135"/>
      <c r="E18" s="135"/>
      <c r="F18" s="140"/>
    </row>
    <row r="19" spans="1:6" x14ac:dyDescent="0.3">
      <c r="A19" s="348"/>
      <c r="B19" s="135"/>
      <c r="C19" s="135"/>
      <c r="D19" s="135"/>
      <c r="E19" s="135"/>
      <c r="F19" s="140"/>
    </row>
    <row r="20" spans="1:6" x14ac:dyDescent="0.3">
      <c r="A20" s="348"/>
      <c r="B20" s="135"/>
      <c r="C20" s="135"/>
      <c r="D20" s="135"/>
      <c r="E20" s="135"/>
      <c r="F20" s="140"/>
    </row>
    <row r="21" spans="1:6" x14ac:dyDescent="0.3">
      <c r="A21" s="348"/>
      <c r="B21" s="135"/>
      <c r="C21" s="135"/>
      <c r="D21" s="135"/>
      <c r="E21" s="135"/>
      <c r="F21" s="140"/>
    </row>
    <row r="22" spans="1:6" x14ac:dyDescent="0.3">
      <c r="A22" s="348"/>
      <c r="B22" s="135"/>
      <c r="C22" s="135"/>
      <c r="D22" s="135"/>
      <c r="E22" s="135"/>
      <c r="F22" s="140"/>
    </row>
    <row r="23" spans="1:6" ht="17.25" thickBot="1" x14ac:dyDescent="0.35">
      <c r="A23" s="349"/>
      <c r="B23" s="141"/>
      <c r="C23" s="141"/>
      <c r="D23" s="141"/>
      <c r="E23" s="141"/>
      <c r="F23" s="142"/>
    </row>
    <row r="25" spans="1:6" ht="21" x14ac:dyDescent="0.35">
      <c r="A25" s="163" t="s">
        <v>101</v>
      </c>
    </row>
    <row r="26" spans="1:6" x14ac:dyDescent="0.3">
      <c r="B26" t="s">
        <v>106</v>
      </c>
      <c r="C26" t="s">
        <v>105</v>
      </c>
    </row>
  </sheetData>
  <mergeCells count="3">
    <mergeCell ref="A2:A3"/>
    <mergeCell ref="A4:A10"/>
    <mergeCell ref="A13:A2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workbookViewId="0">
      <selection activeCell="E12" sqref="E12"/>
    </sheetView>
  </sheetViews>
  <sheetFormatPr baseColWidth="10" defaultColWidth="9" defaultRowHeight="16.5" x14ac:dyDescent="0.3"/>
  <cols>
    <col min="1" max="1" width="12.875" customWidth="1"/>
    <col min="3" max="3" width="15.375" customWidth="1"/>
    <col min="4" max="4" width="21.75" customWidth="1"/>
    <col min="6" max="6" width="19.5" customWidth="1"/>
  </cols>
  <sheetData>
    <row r="1" spans="1:6" ht="17.25" thickBot="1" x14ac:dyDescent="0.35">
      <c r="A1" s="145"/>
      <c r="B1" s="146" t="s">
        <v>15</v>
      </c>
      <c r="C1" s="146" t="s">
        <v>16</v>
      </c>
      <c r="D1" s="146" t="s">
        <v>44</v>
      </c>
      <c r="E1" s="150" t="s">
        <v>45</v>
      </c>
      <c r="F1" s="151" t="s">
        <v>46</v>
      </c>
    </row>
    <row r="2" spans="1:6" ht="27.6" customHeight="1" x14ac:dyDescent="0.3">
      <c r="A2" s="345" t="s">
        <v>17</v>
      </c>
      <c r="B2" s="156" t="s">
        <v>84</v>
      </c>
      <c r="C2" s="157" t="s">
        <v>85</v>
      </c>
      <c r="D2" s="157" t="s">
        <v>86</v>
      </c>
      <c r="E2" s="157" t="s">
        <v>70</v>
      </c>
      <c r="F2" s="158"/>
    </row>
    <row r="3" spans="1:6" ht="36" customHeight="1" x14ac:dyDescent="0.3">
      <c r="A3" s="346"/>
      <c r="B3" s="154" t="s">
        <v>202</v>
      </c>
      <c r="C3" s="136" t="s">
        <v>199</v>
      </c>
      <c r="D3" s="136" t="s">
        <v>200</v>
      </c>
      <c r="E3" s="136" t="s">
        <v>201</v>
      </c>
      <c r="F3" s="149"/>
    </row>
    <row r="4" spans="1:6" ht="16.5" customHeight="1" x14ac:dyDescent="0.3">
      <c r="A4" s="347" t="s">
        <v>18</v>
      </c>
      <c r="B4" s="153"/>
      <c r="C4" s="147"/>
      <c r="D4" s="147"/>
      <c r="E4" s="147"/>
      <c r="F4" s="148"/>
    </row>
    <row r="5" spans="1:6" x14ac:dyDescent="0.3">
      <c r="A5" s="347"/>
      <c r="B5" s="155"/>
      <c r="C5" s="135"/>
      <c r="D5" s="135"/>
      <c r="E5" s="135"/>
      <c r="F5" s="140"/>
    </row>
    <row r="6" spans="1:6" x14ac:dyDescent="0.3">
      <c r="A6" s="347"/>
      <c r="B6" s="155"/>
      <c r="C6" s="135"/>
      <c r="D6" s="135"/>
      <c r="E6" s="135"/>
      <c r="F6" s="140"/>
    </row>
    <row r="7" spans="1:6" x14ac:dyDescent="0.3">
      <c r="A7" s="347"/>
      <c r="B7" s="155"/>
      <c r="C7" s="135"/>
      <c r="D7" s="135"/>
      <c r="E7" s="135"/>
      <c r="F7" s="140"/>
    </row>
    <row r="8" spans="1:6" x14ac:dyDescent="0.3">
      <c r="A8" s="347"/>
      <c r="B8" s="155"/>
      <c r="C8" s="135"/>
      <c r="D8" s="135"/>
      <c r="E8" s="135"/>
      <c r="F8" s="140"/>
    </row>
    <row r="9" spans="1:6" x14ac:dyDescent="0.3">
      <c r="A9" s="347"/>
      <c r="B9" s="155"/>
      <c r="C9" s="135"/>
      <c r="D9" s="135"/>
      <c r="E9" s="135"/>
      <c r="F9" s="140"/>
    </row>
    <row r="10" spans="1:6" x14ac:dyDescent="0.3">
      <c r="A10" s="347"/>
      <c r="B10" s="154"/>
      <c r="C10" s="136"/>
      <c r="D10" s="136"/>
      <c r="E10" s="136"/>
      <c r="F10" s="149"/>
    </row>
    <row r="11" spans="1:6" x14ac:dyDescent="0.3">
      <c r="A11" s="152" t="s">
        <v>19</v>
      </c>
      <c r="B11" s="153" t="s">
        <v>231</v>
      </c>
      <c r="C11" s="147" t="s">
        <v>250</v>
      </c>
      <c r="D11" s="147" t="s">
        <v>137</v>
      </c>
      <c r="E11" s="147" t="s">
        <v>251</v>
      </c>
      <c r="F11" s="148"/>
    </row>
    <row r="12" spans="1:6" x14ac:dyDescent="0.3">
      <c r="A12" s="348" t="s">
        <v>20</v>
      </c>
      <c r="B12" s="135"/>
      <c r="C12" s="135"/>
      <c r="D12" s="135"/>
      <c r="E12" s="135"/>
      <c r="F12" s="140"/>
    </row>
    <row r="13" spans="1:6" x14ac:dyDescent="0.3">
      <c r="A13" s="348"/>
      <c r="B13" s="135"/>
      <c r="C13" s="135"/>
      <c r="D13" s="135"/>
      <c r="E13" s="135"/>
      <c r="F13" s="140"/>
    </row>
    <row r="14" spans="1:6" x14ac:dyDescent="0.3">
      <c r="A14" s="348"/>
      <c r="B14" s="135"/>
      <c r="C14" s="135"/>
      <c r="D14" s="135"/>
      <c r="E14" s="135"/>
      <c r="F14" s="140"/>
    </row>
    <row r="15" spans="1:6" x14ac:dyDescent="0.3">
      <c r="A15" s="348"/>
      <c r="B15" s="135"/>
      <c r="C15" s="135"/>
      <c r="D15" s="135"/>
      <c r="E15" s="135"/>
      <c r="F15" s="140"/>
    </row>
    <row r="16" spans="1:6" x14ac:dyDescent="0.3">
      <c r="A16" s="348"/>
      <c r="B16" s="135"/>
      <c r="C16" s="135"/>
      <c r="D16" s="135"/>
      <c r="E16" s="135"/>
      <c r="F16" s="140"/>
    </row>
    <row r="17" spans="1:6" x14ac:dyDescent="0.3">
      <c r="A17" s="348"/>
      <c r="B17" s="135"/>
      <c r="C17" s="135"/>
      <c r="D17" s="135"/>
      <c r="E17" s="135"/>
      <c r="F17" s="140"/>
    </row>
    <row r="18" spans="1:6" x14ac:dyDescent="0.3">
      <c r="A18" s="348"/>
      <c r="B18" s="135"/>
      <c r="C18" s="135"/>
      <c r="D18" s="135"/>
      <c r="E18" s="135"/>
      <c r="F18" s="140"/>
    </row>
    <row r="19" spans="1:6" x14ac:dyDescent="0.3">
      <c r="A19" s="348"/>
      <c r="B19" s="135"/>
      <c r="C19" s="135"/>
      <c r="D19" s="135"/>
      <c r="E19" s="135"/>
      <c r="F19" s="140"/>
    </row>
    <row r="20" spans="1:6" x14ac:dyDescent="0.3">
      <c r="A20" s="348"/>
      <c r="B20" s="135"/>
      <c r="C20" s="135"/>
      <c r="D20" s="135"/>
      <c r="E20" s="135"/>
      <c r="F20" s="140"/>
    </row>
    <row r="21" spans="1:6" x14ac:dyDescent="0.3">
      <c r="A21" s="348"/>
      <c r="B21" s="135"/>
      <c r="C21" s="135"/>
      <c r="D21" s="135"/>
      <c r="E21" s="135"/>
      <c r="F21" s="140"/>
    </row>
    <row r="22" spans="1:6" ht="17.25" thickBot="1" x14ac:dyDescent="0.35">
      <c r="A22" s="349"/>
      <c r="B22" s="141"/>
      <c r="C22" s="141"/>
      <c r="D22" s="141"/>
      <c r="E22" s="141"/>
      <c r="F22" s="142"/>
    </row>
    <row r="24" spans="1:6" ht="21" x14ac:dyDescent="0.35">
      <c r="A24" s="163" t="s">
        <v>101</v>
      </c>
    </row>
    <row r="25" spans="1:6" x14ac:dyDescent="0.3">
      <c r="B25" t="s">
        <v>102</v>
      </c>
      <c r="C25" t="s">
        <v>107</v>
      </c>
      <c r="D25" t="s">
        <v>104</v>
      </c>
      <c r="E25" t="s">
        <v>103</v>
      </c>
    </row>
  </sheetData>
  <mergeCells count="3">
    <mergeCell ref="A2:A3"/>
    <mergeCell ref="A4:A10"/>
    <mergeCell ref="A12:A2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E11" sqref="E11"/>
    </sheetView>
  </sheetViews>
  <sheetFormatPr baseColWidth="10" defaultColWidth="9" defaultRowHeight="16.5" x14ac:dyDescent="0.3"/>
  <cols>
    <col min="1" max="1" width="12.875" customWidth="1"/>
    <col min="2" max="2" width="11.125" customWidth="1"/>
    <col min="3" max="3" width="17.25" customWidth="1"/>
    <col min="6" max="6" width="20" customWidth="1"/>
  </cols>
  <sheetData>
    <row r="1" spans="1:6" ht="17.25" thickBot="1" x14ac:dyDescent="0.35">
      <c r="A1" s="145"/>
      <c r="B1" s="146" t="s">
        <v>15</v>
      </c>
      <c r="C1" s="146" t="s">
        <v>16</v>
      </c>
      <c r="D1" s="146" t="s">
        <v>44</v>
      </c>
      <c r="E1" s="150" t="s">
        <v>45</v>
      </c>
      <c r="F1" s="151" t="s">
        <v>46</v>
      </c>
    </row>
    <row r="2" spans="1:6" ht="27.6" customHeight="1" x14ac:dyDescent="0.3">
      <c r="A2" s="345" t="s">
        <v>17</v>
      </c>
      <c r="B2" s="156" t="s">
        <v>68</v>
      </c>
      <c r="C2" s="157"/>
      <c r="D2" s="157" t="s">
        <v>69</v>
      </c>
      <c r="E2" s="157" t="s">
        <v>70</v>
      </c>
      <c r="F2" s="158"/>
    </row>
    <row r="3" spans="1:6" ht="36" customHeight="1" x14ac:dyDescent="0.3">
      <c r="A3" s="346"/>
      <c r="B3" s="171" t="s">
        <v>175</v>
      </c>
      <c r="C3" s="172" t="s">
        <v>149</v>
      </c>
      <c r="D3" s="172" t="s">
        <v>150</v>
      </c>
      <c r="E3" s="172" t="s">
        <v>97</v>
      </c>
      <c r="F3" s="173" t="s">
        <v>176</v>
      </c>
    </row>
    <row r="4" spans="1:6" ht="16.5" customHeight="1" x14ac:dyDescent="0.3">
      <c r="A4" s="347" t="s">
        <v>18</v>
      </c>
      <c r="B4" s="153"/>
      <c r="C4" s="147"/>
      <c r="D4" s="147"/>
      <c r="E4" s="147"/>
      <c r="F4" s="148"/>
    </row>
    <row r="5" spans="1:6" x14ac:dyDescent="0.3">
      <c r="A5" s="347"/>
      <c r="B5" s="155"/>
      <c r="C5" s="135"/>
      <c r="D5" s="135"/>
      <c r="E5" s="135"/>
      <c r="F5" s="140"/>
    </row>
    <row r="6" spans="1:6" x14ac:dyDescent="0.3">
      <c r="A6" s="347"/>
      <c r="B6" s="155"/>
      <c r="C6" s="135"/>
      <c r="D6" s="135"/>
      <c r="E6" s="135"/>
      <c r="F6" s="140"/>
    </row>
    <row r="7" spans="1:6" x14ac:dyDescent="0.3">
      <c r="A7" s="347"/>
      <c r="B7" s="155"/>
      <c r="C7" s="135"/>
      <c r="D7" s="135"/>
      <c r="E7" s="135"/>
      <c r="F7" s="140"/>
    </row>
    <row r="8" spans="1:6" x14ac:dyDescent="0.3">
      <c r="A8" s="347"/>
      <c r="B8" s="155"/>
      <c r="C8" s="135"/>
      <c r="D8" s="135"/>
      <c r="E8" s="135"/>
      <c r="F8" s="140"/>
    </row>
    <row r="9" spans="1:6" x14ac:dyDescent="0.3">
      <c r="A9" s="347"/>
      <c r="B9" s="155"/>
      <c r="C9" s="135"/>
      <c r="D9" s="135"/>
      <c r="E9" s="135"/>
      <c r="F9" s="140"/>
    </row>
    <row r="10" spans="1:6" x14ac:dyDescent="0.3">
      <c r="A10" s="347"/>
      <c r="B10" s="154"/>
      <c r="C10" s="136"/>
      <c r="D10" s="136"/>
      <c r="E10" s="136"/>
      <c r="F10" s="149"/>
    </row>
    <row r="11" spans="1:6" x14ac:dyDescent="0.3">
      <c r="A11" s="152" t="s">
        <v>19</v>
      </c>
      <c r="B11" s="153" t="s">
        <v>148</v>
      </c>
      <c r="C11" s="147" t="s">
        <v>149</v>
      </c>
      <c r="D11" s="147" t="s">
        <v>150</v>
      </c>
      <c r="E11" s="147" t="s">
        <v>252</v>
      </c>
      <c r="F11" s="148"/>
    </row>
    <row r="12" spans="1:6" x14ac:dyDescent="0.3">
      <c r="A12" s="348" t="s">
        <v>20</v>
      </c>
      <c r="B12" s="135"/>
      <c r="C12" s="135"/>
      <c r="D12" s="135"/>
      <c r="E12" s="135"/>
      <c r="F12" s="140"/>
    </row>
    <row r="13" spans="1:6" x14ac:dyDescent="0.3">
      <c r="A13" s="348"/>
      <c r="B13" s="135"/>
      <c r="C13" s="135"/>
      <c r="D13" s="135"/>
      <c r="E13" s="135"/>
      <c r="F13" s="140"/>
    </row>
    <row r="14" spans="1:6" x14ac:dyDescent="0.3">
      <c r="A14" s="348"/>
      <c r="B14" s="135"/>
      <c r="C14" s="135"/>
      <c r="D14" s="135"/>
      <c r="E14" s="135"/>
      <c r="F14" s="140"/>
    </row>
    <row r="15" spans="1:6" x14ac:dyDescent="0.3">
      <c r="A15" s="348"/>
      <c r="B15" s="135"/>
      <c r="C15" s="135"/>
      <c r="D15" s="135"/>
      <c r="E15" s="135"/>
      <c r="F15" s="140"/>
    </row>
    <row r="16" spans="1:6" x14ac:dyDescent="0.3">
      <c r="A16" s="348"/>
      <c r="B16" s="135"/>
      <c r="C16" s="135"/>
      <c r="D16" s="135"/>
      <c r="E16" s="135"/>
      <c r="F16" s="140"/>
    </row>
    <row r="17" spans="1:6" x14ac:dyDescent="0.3">
      <c r="A17" s="348"/>
      <c r="B17" s="135"/>
      <c r="C17" s="135"/>
      <c r="D17" s="135"/>
      <c r="E17" s="135"/>
      <c r="F17" s="140"/>
    </row>
    <row r="18" spans="1:6" x14ac:dyDescent="0.3">
      <c r="A18" s="348"/>
      <c r="B18" s="135"/>
      <c r="C18" s="135"/>
      <c r="D18" s="135"/>
      <c r="E18" s="135"/>
      <c r="F18" s="140"/>
    </row>
    <row r="19" spans="1:6" x14ac:dyDescent="0.3">
      <c r="A19" s="348"/>
      <c r="B19" s="135"/>
      <c r="C19" s="135"/>
      <c r="D19" s="135"/>
      <c r="E19" s="135"/>
      <c r="F19" s="140"/>
    </row>
    <row r="20" spans="1:6" x14ac:dyDescent="0.3">
      <c r="A20" s="348"/>
      <c r="B20" s="135"/>
      <c r="C20" s="135"/>
      <c r="D20" s="135"/>
      <c r="E20" s="135"/>
      <c r="F20" s="140"/>
    </row>
    <row r="21" spans="1:6" x14ac:dyDescent="0.3">
      <c r="A21" s="348"/>
      <c r="B21" s="135"/>
      <c r="C21" s="135"/>
      <c r="D21" s="135"/>
      <c r="E21" s="135"/>
      <c r="F21" s="140"/>
    </row>
    <row r="22" spans="1:6" ht="17.25" thickBot="1" x14ac:dyDescent="0.35">
      <c r="A22" s="349"/>
      <c r="B22" s="141"/>
      <c r="C22" s="141"/>
      <c r="D22" s="141"/>
      <c r="E22" s="141"/>
      <c r="F22" s="142"/>
    </row>
  </sheetData>
  <mergeCells count="3">
    <mergeCell ref="A2:A3"/>
    <mergeCell ref="A4:A10"/>
    <mergeCell ref="A12:A2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B12" sqref="A12:XFD12"/>
    </sheetView>
  </sheetViews>
  <sheetFormatPr baseColWidth="10" defaultColWidth="9" defaultRowHeight="16.5" x14ac:dyDescent="0.3"/>
  <cols>
    <col min="1" max="1" width="12.875" customWidth="1"/>
    <col min="2" max="2" width="14" customWidth="1"/>
    <col min="3" max="3" width="17.25" customWidth="1"/>
    <col min="6" max="6" width="13.625" customWidth="1"/>
  </cols>
  <sheetData>
    <row r="1" spans="1:6" ht="17.25" thickBot="1" x14ac:dyDescent="0.35">
      <c r="A1" s="145"/>
      <c r="B1" s="146" t="s">
        <v>15</v>
      </c>
      <c r="C1" s="146" t="s">
        <v>16</v>
      </c>
      <c r="D1" s="146" t="s">
        <v>44</v>
      </c>
      <c r="E1" s="150" t="s">
        <v>45</v>
      </c>
      <c r="F1" s="151" t="s">
        <v>46</v>
      </c>
    </row>
    <row r="2" spans="1:6" ht="27.6" customHeight="1" x14ac:dyDescent="0.3">
      <c r="A2" s="345" t="s">
        <v>17</v>
      </c>
      <c r="B2" s="156" t="s">
        <v>71</v>
      </c>
      <c r="C2" s="157" t="s">
        <v>72</v>
      </c>
      <c r="D2" s="157" t="s">
        <v>73</v>
      </c>
      <c r="E2" s="157" t="s">
        <v>74</v>
      </c>
      <c r="F2" s="158"/>
    </row>
    <row r="3" spans="1:6" ht="36" customHeight="1" x14ac:dyDescent="0.3">
      <c r="A3" s="346"/>
      <c r="B3" s="154"/>
      <c r="C3" s="136"/>
      <c r="D3" s="136"/>
      <c r="E3" s="136"/>
      <c r="F3" s="149"/>
    </row>
    <row r="4" spans="1:6" ht="16.5" customHeight="1" x14ac:dyDescent="0.3">
      <c r="A4" s="347" t="s">
        <v>18</v>
      </c>
      <c r="B4" s="153"/>
      <c r="C4" s="147"/>
      <c r="D4" s="147"/>
      <c r="E4" s="147"/>
      <c r="F4" s="148"/>
    </row>
    <row r="5" spans="1:6" x14ac:dyDescent="0.3">
      <c r="A5" s="347"/>
      <c r="B5" s="155"/>
      <c r="C5" s="135"/>
      <c r="D5" s="135"/>
      <c r="E5" s="135"/>
      <c r="F5" s="140"/>
    </row>
    <row r="6" spans="1:6" x14ac:dyDescent="0.3">
      <c r="A6" s="347"/>
      <c r="B6" s="155"/>
      <c r="C6" s="135"/>
      <c r="D6" s="135"/>
      <c r="E6" s="135"/>
      <c r="F6" s="140"/>
    </row>
    <row r="7" spans="1:6" x14ac:dyDescent="0.3">
      <c r="A7" s="347"/>
      <c r="B7" s="155"/>
      <c r="C7" s="135"/>
      <c r="D7" s="135"/>
      <c r="E7" s="135"/>
      <c r="F7" s="140"/>
    </row>
    <row r="8" spans="1:6" x14ac:dyDescent="0.3">
      <c r="A8" s="347"/>
      <c r="B8" s="155"/>
      <c r="C8" s="135"/>
      <c r="D8" s="135"/>
      <c r="E8" s="135"/>
      <c r="F8" s="140"/>
    </row>
    <row r="9" spans="1:6" x14ac:dyDescent="0.3">
      <c r="A9" s="347"/>
      <c r="B9" s="155"/>
      <c r="C9" s="135"/>
      <c r="D9" s="135"/>
      <c r="E9" s="135"/>
      <c r="F9" s="140"/>
    </row>
    <row r="10" spans="1:6" x14ac:dyDescent="0.3">
      <c r="A10" s="347"/>
      <c r="B10" s="154"/>
      <c r="C10" s="136"/>
      <c r="D10" s="136"/>
      <c r="E10" s="136"/>
      <c r="F10" s="149"/>
    </row>
    <row r="11" spans="1:6" x14ac:dyDescent="0.3">
      <c r="A11" s="152" t="s">
        <v>19</v>
      </c>
      <c r="B11" s="153"/>
      <c r="C11" s="147"/>
      <c r="D11" s="147"/>
      <c r="E11" s="147"/>
      <c r="F11" s="148"/>
    </row>
    <row r="12" spans="1:6" x14ac:dyDescent="0.3">
      <c r="A12" s="348" t="s">
        <v>20</v>
      </c>
      <c r="B12" s="135"/>
      <c r="C12" s="135"/>
      <c r="D12" s="135"/>
      <c r="E12" s="135"/>
      <c r="F12" s="140"/>
    </row>
    <row r="13" spans="1:6" x14ac:dyDescent="0.3">
      <c r="A13" s="348"/>
      <c r="B13" s="135"/>
      <c r="C13" s="135"/>
      <c r="D13" s="135"/>
      <c r="E13" s="135"/>
      <c r="F13" s="140"/>
    </row>
    <row r="14" spans="1:6" x14ac:dyDescent="0.3">
      <c r="A14" s="348"/>
      <c r="B14" s="135"/>
      <c r="C14" s="135"/>
      <c r="D14" s="135"/>
      <c r="E14" s="135"/>
      <c r="F14" s="140"/>
    </row>
    <row r="15" spans="1:6" x14ac:dyDescent="0.3">
      <c r="A15" s="348"/>
      <c r="B15" s="135"/>
      <c r="C15" s="135"/>
      <c r="D15" s="135"/>
      <c r="E15" s="135"/>
      <c r="F15" s="140"/>
    </row>
    <row r="16" spans="1:6" x14ac:dyDescent="0.3">
      <c r="A16" s="348"/>
      <c r="B16" s="135"/>
      <c r="C16" s="135"/>
      <c r="D16" s="135"/>
      <c r="E16" s="135"/>
      <c r="F16" s="140"/>
    </row>
    <row r="17" spans="1:6" x14ac:dyDescent="0.3">
      <c r="A17" s="348"/>
      <c r="B17" s="135"/>
      <c r="C17" s="135"/>
      <c r="D17" s="135"/>
      <c r="E17" s="135"/>
      <c r="F17" s="140"/>
    </row>
    <row r="18" spans="1:6" x14ac:dyDescent="0.3">
      <c r="A18" s="348"/>
      <c r="B18" s="135"/>
      <c r="C18" s="135"/>
      <c r="D18" s="135"/>
      <c r="E18" s="135"/>
      <c r="F18" s="140"/>
    </row>
    <row r="19" spans="1:6" x14ac:dyDescent="0.3">
      <c r="A19" s="348"/>
      <c r="B19" s="135"/>
      <c r="C19" s="135"/>
      <c r="D19" s="135"/>
      <c r="E19" s="135"/>
      <c r="F19" s="140"/>
    </row>
    <row r="20" spans="1:6" x14ac:dyDescent="0.3">
      <c r="A20" s="348"/>
      <c r="B20" s="135"/>
      <c r="C20" s="135"/>
      <c r="D20" s="135"/>
      <c r="E20" s="135"/>
      <c r="F20" s="140"/>
    </row>
    <row r="21" spans="1:6" x14ac:dyDescent="0.3">
      <c r="A21" s="348"/>
      <c r="B21" s="135"/>
      <c r="C21" s="135"/>
      <c r="D21" s="135"/>
      <c r="E21" s="135"/>
      <c r="F21" s="140"/>
    </row>
    <row r="22" spans="1:6" ht="17.25" thickBot="1" x14ac:dyDescent="0.35">
      <c r="A22" s="349"/>
      <c r="B22" s="141"/>
      <c r="C22" s="141"/>
      <c r="D22" s="141"/>
      <c r="E22" s="141"/>
      <c r="F22" s="142"/>
    </row>
  </sheetData>
  <mergeCells count="3">
    <mergeCell ref="A2:A3"/>
    <mergeCell ref="A4:A10"/>
    <mergeCell ref="A12:A2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B12" sqref="A12:XFD12"/>
    </sheetView>
  </sheetViews>
  <sheetFormatPr baseColWidth="10" defaultColWidth="9" defaultRowHeight="16.5" x14ac:dyDescent="0.3"/>
  <cols>
    <col min="1" max="1" width="12.875" customWidth="1"/>
    <col min="3" max="3" width="17.25" customWidth="1"/>
    <col min="6" max="6" width="14.625" customWidth="1"/>
  </cols>
  <sheetData>
    <row r="1" spans="1:6" ht="17.25" thickBot="1" x14ac:dyDescent="0.35">
      <c r="A1" s="145"/>
      <c r="B1" s="146" t="s">
        <v>15</v>
      </c>
      <c r="C1" s="146" t="s">
        <v>16</v>
      </c>
      <c r="D1" s="146" t="s">
        <v>44</v>
      </c>
      <c r="E1" s="150" t="s">
        <v>45</v>
      </c>
      <c r="F1" s="151" t="s">
        <v>46</v>
      </c>
    </row>
    <row r="2" spans="1:6" ht="27.6" customHeight="1" x14ac:dyDescent="0.3">
      <c r="A2" s="345" t="s">
        <v>17</v>
      </c>
      <c r="B2" s="156"/>
      <c r="C2" s="157"/>
      <c r="D2" s="157"/>
      <c r="E2" s="157"/>
      <c r="F2" s="158"/>
    </row>
    <row r="3" spans="1:6" ht="36" customHeight="1" x14ac:dyDescent="0.3">
      <c r="A3" s="346"/>
      <c r="B3" s="154"/>
      <c r="C3" s="136"/>
      <c r="D3" s="136"/>
      <c r="E3" s="136"/>
      <c r="F3" s="149"/>
    </row>
    <row r="4" spans="1:6" ht="16.5" customHeight="1" x14ac:dyDescent="0.3">
      <c r="A4" s="347" t="s">
        <v>18</v>
      </c>
      <c r="B4" s="153"/>
      <c r="C4" s="147"/>
      <c r="D4" s="147"/>
      <c r="E4" s="147"/>
      <c r="F4" s="148"/>
    </row>
    <row r="5" spans="1:6" x14ac:dyDescent="0.3">
      <c r="A5" s="347"/>
      <c r="B5" s="155"/>
      <c r="C5" s="135"/>
      <c r="D5" s="135"/>
      <c r="E5" s="135"/>
      <c r="F5" s="140"/>
    </row>
    <row r="6" spans="1:6" x14ac:dyDescent="0.3">
      <c r="A6" s="347"/>
      <c r="B6" s="155"/>
      <c r="C6" s="135"/>
      <c r="D6" s="135"/>
      <c r="E6" s="135"/>
      <c r="F6" s="140"/>
    </row>
    <row r="7" spans="1:6" x14ac:dyDescent="0.3">
      <c r="A7" s="347"/>
      <c r="B7" s="155"/>
      <c r="C7" s="135"/>
      <c r="D7" s="135"/>
      <c r="E7" s="135"/>
      <c r="F7" s="140"/>
    </row>
    <row r="8" spans="1:6" x14ac:dyDescent="0.3">
      <c r="A8" s="347"/>
      <c r="B8" s="155"/>
      <c r="C8" s="135"/>
      <c r="D8" s="135"/>
      <c r="E8" s="135"/>
      <c r="F8" s="140"/>
    </row>
    <row r="9" spans="1:6" x14ac:dyDescent="0.3">
      <c r="A9" s="347"/>
      <c r="B9" s="155"/>
      <c r="C9" s="135"/>
      <c r="D9" s="135"/>
      <c r="E9" s="135"/>
      <c r="F9" s="140"/>
    </row>
    <row r="10" spans="1:6" x14ac:dyDescent="0.3">
      <c r="A10" s="347"/>
      <c r="B10" s="154"/>
      <c r="C10" s="136"/>
      <c r="D10" s="136"/>
      <c r="E10" s="136"/>
      <c r="F10" s="149"/>
    </row>
    <row r="11" spans="1:6" x14ac:dyDescent="0.3">
      <c r="A11" s="152" t="s">
        <v>19</v>
      </c>
      <c r="B11" s="153" t="s">
        <v>158</v>
      </c>
      <c r="C11" s="147" t="s">
        <v>136</v>
      </c>
      <c r="D11" s="147" t="s">
        <v>137</v>
      </c>
      <c r="E11" s="147"/>
      <c r="F11" s="148"/>
    </row>
    <row r="12" spans="1:6" x14ac:dyDescent="0.3">
      <c r="A12" s="348" t="s">
        <v>20</v>
      </c>
      <c r="B12" s="135"/>
      <c r="C12" s="135"/>
      <c r="D12" s="135"/>
      <c r="E12" s="135"/>
      <c r="F12" s="140"/>
    </row>
    <row r="13" spans="1:6" x14ac:dyDescent="0.3">
      <c r="A13" s="348"/>
      <c r="B13" s="135"/>
      <c r="C13" s="135"/>
      <c r="D13" s="135"/>
      <c r="E13" s="135"/>
      <c r="F13" s="140"/>
    </row>
    <row r="14" spans="1:6" x14ac:dyDescent="0.3">
      <c r="A14" s="348"/>
      <c r="B14" s="135"/>
      <c r="C14" s="135"/>
      <c r="D14" s="135"/>
      <c r="E14" s="135"/>
      <c r="F14" s="140"/>
    </row>
    <row r="15" spans="1:6" x14ac:dyDescent="0.3">
      <c r="A15" s="348"/>
      <c r="B15" s="135"/>
      <c r="C15" s="135"/>
      <c r="D15" s="135"/>
      <c r="E15" s="135"/>
      <c r="F15" s="140"/>
    </row>
    <row r="16" spans="1:6" x14ac:dyDescent="0.3">
      <c r="A16" s="348"/>
      <c r="B16" s="135"/>
      <c r="C16" s="135"/>
      <c r="D16" s="135"/>
      <c r="E16" s="135"/>
      <c r="F16" s="140"/>
    </row>
    <row r="17" spans="1:6" x14ac:dyDescent="0.3">
      <c r="A17" s="348"/>
      <c r="B17" s="135"/>
      <c r="C17" s="135"/>
      <c r="D17" s="135"/>
      <c r="E17" s="135"/>
      <c r="F17" s="140"/>
    </row>
    <row r="18" spans="1:6" x14ac:dyDescent="0.3">
      <c r="A18" s="348"/>
      <c r="B18" s="135"/>
      <c r="C18" s="135"/>
      <c r="D18" s="135"/>
      <c r="E18" s="135"/>
      <c r="F18" s="140"/>
    </row>
    <row r="19" spans="1:6" x14ac:dyDescent="0.3">
      <c r="A19" s="348"/>
      <c r="B19" s="135"/>
      <c r="C19" s="135"/>
      <c r="D19" s="135"/>
      <c r="E19" s="135"/>
      <c r="F19" s="140"/>
    </row>
    <row r="20" spans="1:6" x14ac:dyDescent="0.3">
      <c r="A20" s="348"/>
      <c r="B20" s="135"/>
      <c r="C20" s="135"/>
      <c r="D20" s="135"/>
      <c r="E20" s="135"/>
      <c r="F20" s="140"/>
    </row>
    <row r="21" spans="1:6" x14ac:dyDescent="0.3">
      <c r="A21" s="348"/>
      <c r="B21" s="135"/>
      <c r="C21" s="135"/>
      <c r="D21" s="135"/>
      <c r="E21" s="135"/>
      <c r="F21" s="140"/>
    </row>
    <row r="22" spans="1:6" ht="17.25" thickBot="1" x14ac:dyDescent="0.35">
      <c r="A22" s="349"/>
      <c r="B22" s="141"/>
      <c r="C22" s="141"/>
      <c r="D22" s="141"/>
      <c r="E22" s="141"/>
      <c r="F22" s="142"/>
    </row>
  </sheetData>
  <mergeCells count="3">
    <mergeCell ref="A2:A3"/>
    <mergeCell ref="A4:A10"/>
    <mergeCell ref="A12:A2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76</vt:i4>
      </vt:variant>
    </vt:vector>
  </HeadingPairs>
  <TitlesOfParts>
    <vt:vector size="88" baseType="lpstr">
      <vt:lpstr>Calendario</vt:lpstr>
      <vt:lpstr>Campeonatos de Cantabria</vt:lpstr>
      <vt:lpstr>Optimist</vt:lpstr>
      <vt:lpstr>RS Feva</vt:lpstr>
      <vt:lpstr>ILCA 4</vt:lpstr>
      <vt:lpstr>ILCA 6</vt:lpstr>
      <vt:lpstr>29er</vt:lpstr>
      <vt:lpstr>420</vt:lpstr>
      <vt:lpstr>Vaurien</vt:lpstr>
      <vt:lpstr>Snipe</vt:lpstr>
      <vt:lpstr>J80</vt:lpstr>
      <vt:lpstr>Cruceros</vt:lpstr>
      <vt:lpstr>Calendario!Área_de_impresión</vt:lpstr>
      <vt:lpstr>'Campeonatos de Cantabria'!Calendario10Año</vt:lpstr>
      <vt:lpstr>Optimist!Calendario10Año</vt:lpstr>
      <vt:lpstr>Calendario10Año</vt:lpstr>
      <vt:lpstr>'Campeonatos de Cantabria'!Calendario10Mes</vt:lpstr>
      <vt:lpstr>Optimist!Calendario10Mes</vt:lpstr>
      <vt:lpstr>Calendario10Mes</vt:lpstr>
      <vt:lpstr>'Campeonatos de Cantabria'!Calendario11Año</vt:lpstr>
      <vt:lpstr>Optimist!Calendario11Año</vt:lpstr>
      <vt:lpstr>Calendario11Año</vt:lpstr>
      <vt:lpstr>'Campeonatos de Cantabria'!Calendario11Mes</vt:lpstr>
      <vt:lpstr>Optimist!Calendario11Mes</vt:lpstr>
      <vt:lpstr>Calendario11Mes</vt:lpstr>
      <vt:lpstr>'Campeonatos de Cantabria'!Calendario12Año</vt:lpstr>
      <vt:lpstr>Optimist!Calendario12Año</vt:lpstr>
      <vt:lpstr>Calendario12Año</vt:lpstr>
      <vt:lpstr>'Campeonatos de Cantabria'!Calendario12Mes</vt:lpstr>
      <vt:lpstr>Optimist!Calendario12Mes</vt:lpstr>
      <vt:lpstr>Calendario12Mes</vt:lpstr>
      <vt:lpstr>'Campeonatos de Cantabria'!Calendario1Año</vt:lpstr>
      <vt:lpstr>Optimist!Calendario1Año</vt:lpstr>
      <vt:lpstr>Calendario1Año</vt:lpstr>
      <vt:lpstr>'Campeonatos de Cantabria'!Calendario1Mes</vt:lpstr>
      <vt:lpstr>Optimist!Calendario1Mes</vt:lpstr>
      <vt:lpstr>Calendario1Mes</vt:lpstr>
      <vt:lpstr>'Campeonatos de Cantabria'!Calendario2Año</vt:lpstr>
      <vt:lpstr>Optimist!Calendario2Año</vt:lpstr>
      <vt:lpstr>Calendario2Año</vt:lpstr>
      <vt:lpstr>'Campeonatos de Cantabria'!Calendario2Mes</vt:lpstr>
      <vt:lpstr>Optimist!Calendario2Mes</vt:lpstr>
      <vt:lpstr>Calendario2Mes</vt:lpstr>
      <vt:lpstr>'Campeonatos de Cantabria'!Calendario3Año</vt:lpstr>
      <vt:lpstr>Optimist!Calendario3Año</vt:lpstr>
      <vt:lpstr>Calendario3Año</vt:lpstr>
      <vt:lpstr>'Campeonatos de Cantabria'!Calendario3Mes</vt:lpstr>
      <vt:lpstr>Optimist!Calendario3Mes</vt:lpstr>
      <vt:lpstr>Calendario3Mes</vt:lpstr>
      <vt:lpstr>'Campeonatos de Cantabria'!Calendario4Año</vt:lpstr>
      <vt:lpstr>Optimist!Calendario4Año</vt:lpstr>
      <vt:lpstr>Calendario4Año</vt:lpstr>
      <vt:lpstr>'Campeonatos de Cantabria'!Calendario4Mes</vt:lpstr>
      <vt:lpstr>Optimist!Calendario4Mes</vt:lpstr>
      <vt:lpstr>Calendario4Mes</vt:lpstr>
      <vt:lpstr>'Campeonatos de Cantabria'!Calendario5Año</vt:lpstr>
      <vt:lpstr>Optimist!Calendario5Año</vt:lpstr>
      <vt:lpstr>Calendario5Año</vt:lpstr>
      <vt:lpstr>'Campeonatos de Cantabria'!Calendario5Mes</vt:lpstr>
      <vt:lpstr>Optimist!Calendario5Mes</vt:lpstr>
      <vt:lpstr>Calendario5Mes</vt:lpstr>
      <vt:lpstr>'Campeonatos de Cantabria'!Calendario6Año</vt:lpstr>
      <vt:lpstr>Optimist!Calendario6Año</vt:lpstr>
      <vt:lpstr>Calendario6Año</vt:lpstr>
      <vt:lpstr>'Campeonatos de Cantabria'!Calendario6Mes</vt:lpstr>
      <vt:lpstr>Optimist!Calendario6Mes</vt:lpstr>
      <vt:lpstr>Calendario6Mes</vt:lpstr>
      <vt:lpstr>'Campeonatos de Cantabria'!Calendario7Año</vt:lpstr>
      <vt:lpstr>Optimist!Calendario7Año</vt:lpstr>
      <vt:lpstr>Calendario7Año</vt:lpstr>
      <vt:lpstr>'Campeonatos de Cantabria'!Calendario7Mes</vt:lpstr>
      <vt:lpstr>Optimist!Calendario7Mes</vt:lpstr>
      <vt:lpstr>Calendario7Mes</vt:lpstr>
      <vt:lpstr>'Campeonatos de Cantabria'!Calendario8Año</vt:lpstr>
      <vt:lpstr>Optimist!Calendario8Año</vt:lpstr>
      <vt:lpstr>Calendario8Año</vt:lpstr>
      <vt:lpstr>'Campeonatos de Cantabria'!Calendario8Mes</vt:lpstr>
      <vt:lpstr>Optimist!Calendario8Mes</vt:lpstr>
      <vt:lpstr>Calendario8Mes</vt:lpstr>
      <vt:lpstr>'Campeonatos de Cantabria'!Calendario9Año</vt:lpstr>
      <vt:lpstr>Optimist!Calendario9Año</vt:lpstr>
      <vt:lpstr>Calendario9Año</vt:lpstr>
      <vt:lpstr>'Campeonatos de Cantabria'!Calendario9Mes</vt:lpstr>
      <vt:lpstr>Optimist!Calendario9Mes</vt:lpstr>
      <vt:lpstr>Calendario9Mes</vt:lpstr>
      <vt:lpstr>'Campeonatos de Cantabria'!InicioDeSemana</vt:lpstr>
      <vt:lpstr>Optimist!InicioDeSemana</vt:lpstr>
      <vt:lpstr>InicioDeSemana</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fcv</dc:creator>
  <cp:lastModifiedBy>fcv</cp:lastModifiedBy>
  <cp:lastPrinted>2022-06-24T14:32:12Z</cp:lastPrinted>
  <dcterms:created xsi:type="dcterms:W3CDTF">2016-07-26T15:53:57Z</dcterms:created>
  <dcterms:modified xsi:type="dcterms:W3CDTF">2026-02-27T11:33:34Z</dcterms:modified>
</cp:coreProperties>
</file>